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" yWindow="65488" windowWidth="15480" windowHeight="11556" activeTab="0"/>
  </bookViews>
  <sheets>
    <sheet name="Lapas1" sheetId="1" r:id="rId1"/>
  </sheets>
  <definedNames>
    <definedName name="_xlnm.Print_Area" localSheetId="0">'Lapas1'!$A$1:$L$95</definedName>
  </definedNames>
  <calcPr fullCalcOnLoad="1"/>
</workbook>
</file>

<file path=xl/sharedStrings.xml><?xml version="1.0" encoding="utf-8"?>
<sst xmlns="http://schemas.openxmlformats.org/spreadsheetml/2006/main" count="157" uniqueCount="138">
  <si>
    <t>(data)</t>
  </si>
  <si>
    <t>Eil. Nr.</t>
  </si>
  <si>
    <t>Straipsniai</t>
  </si>
  <si>
    <t xml:space="preserve">Pastabos Nr. </t>
  </si>
  <si>
    <t>A.</t>
  </si>
  <si>
    <t>I.</t>
  </si>
  <si>
    <t>II.</t>
  </si>
  <si>
    <t>III.</t>
  </si>
  <si>
    <t>IV.</t>
  </si>
  <si>
    <t>B.</t>
  </si>
  <si>
    <t>C.</t>
  </si>
  <si>
    <t>V.</t>
  </si>
  <si>
    <t>Iš savivaldybės biudžeto</t>
  </si>
  <si>
    <t xml:space="preserve">IV. </t>
  </si>
  <si>
    <t>Investicijos į kontroliuojamus ir asocijuotuosius subjektus</t>
  </si>
  <si>
    <t>(Žemesniojo lygio viešojo sektoriaus subjektų, išskyrus mokesčių fondus ir išteklių fondus, pinigų srautų ataskaitos forma)</t>
  </si>
  <si>
    <t>PINIGŲ SRAUTŲ ATASKAITA</t>
  </si>
  <si>
    <t>Ataskaitinis laikotarpis</t>
  </si>
  <si>
    <t>Praėjęs ataskaitinis laikotarpis</t>
  </si>
  <si>
    <t>PAGRINDINĖS VEIKLOS PINIGŲ SRAUTAI</t>
  </si>
  <si>
    <t>Įplaukos</t>
  </si>
  <si>
    <t>Iš valstybės biudžeto</t>
  </si>
  <si>
    <t>Iš mokesčių</t>
  </si>
  <si>
    <t>Iš socialinių įmokų</t>
  </si>
  <si>
    <t>Gautos palūkanos</t>
  </si>
  <si>
    <t>Kitos įplaukos</t>
  </si>
  <si>
    <t>Pervestos lėšos</t>
  </si>
  <si>
    <t>Į valstybės biudžetą</t>
  </si>
  <si>
    <t>Į savivaldybių biudžetus</t>
  </si>
  <si>
    <t>Kitiems subjektams</t>
  </si>
  <si>
    <t>Išmokos</t>
  </si>
  <si>
    <t>Darbo užmokesčio ir socialinio draudimo</t>
  </si>
  <si>
    <t>Komunalinių paslaugų ir ryšių</t>
  </si>
  <si>
    <t>Komandiruočių</t>
  </si>
  <si>
    <t>Transporto</t>
  </si>
  <si>
    <t>Kvalifikacijos kėlimo</t>
  </si>
  <si>
    <t>Socialinių išmokų</t>
  </si>
  <si>
    <t>Nuomos</t>
  </si>
  <si>
    <t>Kitos išmokos</t>
  </si>
  <si>
    <t>INVESTICINĖS VEIKLOS PINIGŲ SRAUTAI</t>
  </si>
  <si>
    <t>Ilgalaikio finansinio turto įsigijimas</t>
  </si>
  <si>
    <t>Ilgalaikio finansinio turto perleidimas:</t>
  </si>
  <si>
    <t>VI.</t>
  </si>
  <si>
    <t>VII.</t>
  </si>
  <si>
    <t>VIII.</t>
  </si>
  <si>
    <t>FINANSINĖS VEIKLOS PINIGŲ SRAUTAI</t>
  </si>
  <si>
    <t>Finansinės nuomos (lizingo) įsipareigojimų apmokėjimas</t>
  </si>
  <si>
    <t>Gauti dividendai</t>
  </si>
  <si>
    <t>Kiti finansinės veiklos pinigų srautai</t>
  </si>
  <si>
    <t>Pinigai ir pinigų ekvivalentai ataskaitinio laikotarpio pradžioje</t>
  </si>
  <si>
    <t>Pinigai ir pinigų ekvivalentai ataskaitinio laikotarpio pabaigoje</t>
  </si>
  <si>
    <t>5-ojo VSAFAS „Pinigų srautų ataskaita“</t>
  </si>
  <si>
    <t>Tiesioginiai pinigų srautai</t>
  </si>
  <si>
    <t>3</t>
  </si>
  <si>
    <t xml:space="preserve"> (parašas) </t>
  </si>
  <si>
    <t>(vardas ir pavardė)</t>
  </si>
  <si>
    <t>Investicijos į kitą finansinį turtą</t>
  </si>
  <si>
    <t>Ilgalaikio turto (išskyrus finansinį) ir biologinio turto įsigijimas</t>
  </si>
  <si>
    <t>Ilgalaikio turto (išskyrus finansinį) ir biologinio turto perleidimas</t>
  </si>
  <si>
    <t>(viešojo sektoriaus subjekto arba viešojo sektoriaus subjektų grupės pavadinimas)</t>
  </si>
  <si>
    <t>(teisės aktais įpareigoto pasirašyti asmens pareigų pavadinimas)</t>
  </si>
  <si>
    <t>VALIUTOS KURSŲ PASIKEITIMO ĮTAKA PINIGŲ IR PINIGŲ EKVIVALENTŲ LIKUČIUI</t>
  </si>
  <si>
    <t>I.1.</t>
  </si>
  <si>
    <t>I.2.</t>
  </si>
  <si>
    <t>ES, užsienio valstybėms ir tarptautinėms organizacijoms</t>
  </si>
  <si>
    <r>
      <t xml:space="preserve">Kito ilgalaikio finansinio turto (padidėjimas) </t>
    </r>
    <r>
      <rPr>
        <sz val="10"/>
        <rFont val="Times New Roman"/>
        <family val="1"/>
      </rPr>
      <t>sumažėjimas</t>
    </r>
  </si>
  <si>
    <r>
      <t xml:space="preserve">Kito ilgalaikio turto (padidėjimas) </t>
    </r>
    <r>
      <rPr>
        <sz val="10"/>
        <rFont val="Times New Roman"/>
        <family val="1"/>
      </rPr>
      <t>sumažėjimas</t>
    </r>
  </si>
  <si>
    <t>II.3.</t>
  </si>
  <si>
    <t>Už suteiktas paslaugas iš biudžeto</t>
  </si>
  <si>
    <t>Kitų paslaugų įsigijimo</t>
  </si>
  <si>
    <t>Iš kitų šaltinių</t>
  </si>
  <si>
    <t>Ilgalaikių terminuotųjų indėlių (padidėjimas) sumažėjimas</t>
  </si>
  <si>
    <t>Įplaukos iš gautų paskolų</t>
  </si>
  <si>
    <r>
      <t xml:space="preserve">Gautų </t>
    </r>
    <r>
      <rPr>
        <sz val="10"/>
        <rFont val="Times New Roman"/>
        <family val="1"/>
      </rPr>
      <t>paskolų grąžinimas</t>
    </r>
  </si>
  <si>
    <t>Pinigų ir pinigų ekvivalentų padidėjimas (sumažėjimas)</t>
  </si>
  <si>
    <r>
      <t>Po vien</t>
    </r>
    <r>
      <rPr>
        <sz val="10"/>
        <rFont val="Times New Roman"/>
        <family val="1"/>
      </rPr>
      <t xml:space="preserve">ų metų gautinų sumų (padidėjimas) </t>
    </r>
    <r>
      <rPr>
        <sz val="10"/>
        <rFont val="Times New Roman"/>
        <family val="1"/>
      </rPr>
      <t>sumažėjimas</t>
    </r>
  </si>
  <si>
    <r>
      <t>(viešojo sektoriaus subjekto, parengusio pinigų srautų ataskaitą (konsoliduotąją pinigų srautų ataskaitą), kodas, adresas</t>
    </r>
    <r>
      <rPr>
        <sz val="10"/>
        <rFont val="Times New Roman"/>
        <family val="1"/>
      </rPr>
      <t>)</t>
    </r>
  </si>
  <si>
    <t>Iš ES, užsienio valstybių ir tarptautinių organizacijų</t>
  </si>
  <si>
    <t>Už suteiktas paslaugas iš pirkėjų</t>
  </si>
  <si>
    <t xml:space="preserve">Į kitus išteklių fondus </t>
  </si>
  <si>
    <r>
      <t xml:space="preserve">Paprastojo </t>
    </r>
    <r>
      <rPr>
        <sz val="10"/>
        <rFont val="Times New Roman"/>
        <family val="1"/>
      </rPr>
      <t>remonto ir eksploata</t>
    </r>
    <r>
      <rPr>
        <sz val="10"/>
        <rFont val="Times New Roman"/>
        <family val="1"/>
      </rPr>
      <t>vimo</t>
    </r>
  </si>
  <si>
    <t>Atsargų įsigijimo</t>
  </si>
  <si>
    <r>
      <t>Sumokėt</t>
    </r>
    <r>
      <rPr>
        <sz val="10"/>
        <rFont val="Times New Roman"/>
        <family val="1"/>
      </rPr>
      <t>os palūkan</t>
    </r>
    <r>
      <rPr>
        <sz val="10"/>
        <rFont val="Times New Roman"/>
        <family val="1"/>
      </rPr>
      <t>os</t>
    </r>
  </si>
  <si>
    <r>
      <t xml:space="preserve">Investicijos į </t>
    </r>
    <r>
      <rPr>
        <sz val="10"/>
        <rFont val="Times New Roman"/>
        <family val="1"/>
      </rPr>
      <t>ne nuosavybės vertybinius popierius</t>
    </r>
  </si>
  <si>
    <r>
      <t xml:space="preserve">Iš ES, užsienio valstybių ir tarptautinių </t>
    </r>
    <r>
      <rPr>
        <sz val="10"/>
        <rFont val="Times New Roman"/>
        <family val="1"/>
      </rPr>
      <t xml:space="preserve"> organizacijų</t>
    </r>
  </si>
  <si>
    <r>
      <t xml:space="preserve">Iš </t>
    </r>
    <r>
      <rPr>
        <sz val="10"/>
        <rFont val="Times New Roman"/>
        <family val="1"/>
      </rPr>
      <t>kitų šaltinių</t>
    </r>
  </si>
  <si>
    <t xml:space="preserve">Grąžintos finansavimo sumos ilgalaikiam ir biologiniam turtui įsigyti </t>
  </si>
  <si>
    <t>Netiesioginiai pinigų srautai</t>
  </si>
  <si>
    <t>Netiesioginiaipinigų srautai</t>
  </si>
  <si>
    <t>Iš viso</t>
  </si>
  <si>
    <t>2 priedas</t>
  </si>
  <si>
    <t xml:space="preserve">               Pateikimo valiuta ir tikslumas: litais arba tūkstančiais litų</t>
  </si>
  <si>
    <r>
      <t>Finansavimo sumos kitoms išlaidoms</t>
    </r>
    <r>
      <rPr>
        <sz val="10"/>
        <rFont val="Times New Roman"/>
        <family val="1"/>
      </rPr>
      <t>:</t>
    </r>
  </si>
  <si>
    <t>1.3.</t>
  </si>
  <si>
    <t>I.4.</t>
  </si>
  <si>
    <t>I.5.</t>
  </si>
  <si>
    <t>I.6.</t>
  </si>
  <si>
    <t>I.7.</t>
  </si>
  <si>
    <r>
      <t>Gautos finansavimo sumos ilgalaikiam ir biologiniam turtui įsigyti</t>
    </r>
    <r>
      <rPr>
        <sz val="10"/>
        <rFont val="Times New Roman"/>
        <family val="1"/>
      </rPr>
      <t>:</t>
    </r>
  </si>
  <si>
    <t>I.1.1.</t>
  </si>
  <si>
    <t>I.1.2.</t>
  </si>
  <si>
    <t>I.1.3.</t>
  </si>
  <si>
    <t>I.1.4.</t>
  </si>
  <si>
    <t>II.1.</t>
  </si>
  <si>
    <t>II.2.</t>
  </si>
  <si>
    <t>II.4.</t>
  </si>
  <si>
    <t>II.5.</t>
  </si>
  <si>
    <t>II.6.</t>
  </si>
  <si>
    <t>III.1.</t>
  </si>
  <si>
    <t>III.2.</t>
  </si>
  <si>
    <t>III.3.</t>
  </si>
  <si>
    <t>III.4.</t>
  </si>
  <si>
    <t>III.5.</t>
  </si>
  <si>
    <t>III.6.</t>
  </si>
  <si>
    <t>III.7.</t>
  </si>
  <si>
    <t>III.8.</t>
  </si>
  <si>
    <t>III.9.</t>
  </si>
  <si>
    <t>III.10.</t>
  </si>
  <si>
    <t>III.11.</t>
  </si>
  <si>
    <t>III.12.</t>
  </si>
  <si>
    <t>IV.1.</t>
  </si>
  <si>
    <t>IV.2.</t>
  </si>
  <si>
    <t>IV.3.</t>
  </si>
  <si>
    <t>IV.4.</t>
  </si>
  <si>
    <t>IV.5.</t>
  </si>
  <si>
    <t>IV.6.</t>
  </si>
  <si>
    <t>IV.7.</t>
  </si>
  <si>
    <t>IV.8.</t>
  </si>
  <si>
    <t>Įm.k.190565573 Šermukšnių 2, Skaistgirys</t>
  </si>
  <si>
    <t>Direktorė</t>
  </si>
  <si>
    <t>SKAISTGIRIO GIMNAZIJA</t>
  </si>
  <si>
    <t>Viešojo sektoriaus subjektams</t>
  </si>
  <si>
    <t>P02</t>
  </si>
  <si>
    <t>PAGAL 2016 M. GRUODŽIO 31D. DUOMENIS</t>
  </si>
  <si>
    <t>2017-02-28 Nr. 17</t>
  </si>
  <si>
    <t xml:space="preserve">                  </t>
  </si>
  <si>
    <t xml:space="preserve"> </t>
  </si>
  <si>
    <t xml:space="preserve">     Edita Aukselienė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</si>
</sst>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E+00"/>
    <numFmt numFmtId="177" formatCode="0.000E+00"/>
    <numFmt numFmtId="178" formatCode="0.0E+00"/>
    <numFmt numFmtId="179" formatCode="0E+00"/>
    <numFmt numFmtId="180" formatCode="0.0"/>
    <numFmt numFmtId="181" formatCode="0.000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12"/>
      <name val="Times New Roman"/>
      <family val="1"/>
    </font>
    <font>
      <b/>
      <strike/>
      <sz val="10"/>
      <name val="Times New Roman"/>
      <family val="1"/>
    </font>
    <font>
      <strike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22" borderId="4" applyNumberFormat="0" applyAlignment="0" applyProtection="0"/>
    <xf numFmtId="0" fontId="39" fillId="0" borderId="0" applyNumberFormat="0" applyFill="0" applyBorder="0" applyAlignment="0" applyProtection="0"/>
    <xf numFmtId="0" fontId="40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 wrapText="1"/>
    </xf>
    <xf numFmtId="16" fontId="4" fillId="33" borderId="15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horizontal="left" vertical="center"/>
    </xf>
    <xf numFmtId="16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 quotePrefix="1">
      <alignment horizontal="left" vertical="center" wrapText="1"/>
    </xf>
    <xf numFmtId="16" fontId="4" fillId="33" borderId="10" xfId="0" applyNumberFormat="1" applyFont="1" applyFill="1" applyBorder="1" applyAlignment="1" quotePrefix="1">
      <alignment horizontal="left" vertical="center" wrapText="1"/>
    </xf>
    <xf numFmtId="0" fontId="2" fillId="0" borderId="16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center" vertical="center" wrapText="1"/>
    </xf>
    <xf numFmtId="16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/>
    </xf>
    <xf numFmtId="0" fontId="4" fillId="0" borderId="15" xfId="0" applyFont="1" applyBorder="1" applyAlignment="1">
      <alignment/>
    </xf>
    <xf numFmtId="0" fontId="4" fillId="33" borderId="16" xfId="0" applyFont="1" applyFill="1" applyBorder="1" applyAlignment="1" quotePrefix="1">
      <alignment horizontal="left" vertical="center" wrapText="1"/>
    </xf>
    <xf numFmtId="0" fontId="4" fillId="0" borderId="11" xfId="0" applyFont="1" applyBorder="1" applyAlignment="1">
      <alignment/>
    </xf>
    <xf numFmtId="0" fontId="7" fillId="33" borderId="0" xfId="0" applyFont="1" applyFill="1" applyBorder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/>
    </xf>
    <xf numFmtId="0" fontId="4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33" borderId="16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/>
    </xf>
    <xf numFmtId="0" fontId="2" fillId="33" borderId="1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4" fillId="33" borderId="0" xfId="0" applyFont="1" applyFill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11" fillId="33" borderId="15" xfId="0" applyFont="1" applyFill="1" applyBorder="1" applyAlignment="1">
      <alignment horizontal="left" vertical="center"/>
    </xf>
    <xf numFmtId="0" fontId="12" fillId="33" borderId="15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vertical="center"/>
    </xf>
    <xf numFmtId="2" fontId="4" fillId="33" borderId="10" xfId="0" applyNumberFormat="1" applyFont="1" applyFill="1" applyBorder="1" applyAlignment="1">
      <alignment vertical="center" wrapText="1"/>
    </xf>
    <xf numFmtId="2" fontId="4" fillId="33" borderId="0" xfId="0" applyNumberFormat="1" applyFont="1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5" fillId="0" borderId="17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49" fontId="2" fillId="33" borderId="19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4" fillId="33" borderId="0" xfId="0" applyFont="1" applyFill="1" applyAlignment="1">
      <alignment horizontal="center" vertical="top" wrapText="1"/>
    </xf>
    <xf numFmtId="0" fontId="10" fillId="33" borderId="15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4" fillId="33" borderId="0" xfId="0" applyFont="1" applyFill="1" applyAlignment="1">
      <alignment horizontal="left" vertical="top" wrapText="1"/>
    </xf>
    <xf numFmtId="0" fontId="6" fillId="33" borderId="15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3"/>
  <sheetViews>
    <sheetView tabSelected="1" view="pageBreakPreview" zoomScale="106" zoomScaleSheetLayoutView="106" workbookViewId="0" topLeftCell="A1">
      <selection activeCell="J89" sqref="J89:K89"/>
    </sheetView>
  </sheetViews>
  <sheetFormatPr defaultColWidth="9.140625" defaultRowHeight="12.75"/>
  <cols>
    <col min="1" max="1" width="5.8515625" style="9" customWidth="1"/>
    <col min="2" max="3" width="1.28515625" style="10" customWidth="1"/>
    <col min="4" max="4" width="2.7109375" style="10" customWidth="1"/>
    <col min="5" max="5" width="27.140625" style="10" customWidth="1"/>
    <col min="6" max="6" width="10.421875" style="33" customWidth="1"/>
    <col min="7" max="7" width="10.57421875" style="9" customWidth="1"/>
    <col min="8" max="8" width="13.28125" style="9" customWidth="1"/>
    <col min="9" max="9" width="10.7109375" style="9" customWidth="1"/>
    <col min="10" max="10" width="10.8515625" style="9" customWidth="1"/>
    <col min="11" max="11" width="11.8515625" style="9" customWidth="1"/>
    <col min="12" max="12" width="10.7109375" style="9" customWidth="1"/>
    <col min="13" max="13" width="9.8515625" style="9" bestFit="1" customWidth="1"/>
    <col min="14" max="16384" width="9.140625" style="9" customWidth="1"/>
  </cols>
  <sheetData>
    <row r="1" spans="1:11" ht="12.75">
      <c r="A1" s="69"/>
      <c r="B1" s="33"/>
      <c r="C1" s="33"/>
      <c r="D1" s="33"/>
      <c r="E1" s="33"/>
      <c r="G1" s="69"/>
      <c r="I1" s="70"/>
      <c r="J1" s="69"/>
      <c r="K1" s="69"/>
    </row>
    <row r="2" spans="7:11" ht="12.75">
      <c r="G2" s="49"/>
      <c r="I2" s="54" t="s">
        <v>51</v>
      </c>
      <c r="J2" s="49"/>
      <c r="K2" s="49"/>
    </row>
    <row r="3" spans="7:11" ht="12.75">
      <c r="G3" s="49"/>
      <c r="I3" s="54" t="s">
        <v>90</v>
      </c>
      <c r="K3" s="49"/>
    </row>
    <row r="5" spans="1:12" ht="12.75" customHeight="1">
      <c r="A5" s="82" t="s">
        <v>15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</row>
    <row r="6" spans="1:12" ht="16.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2" ht="12.75" customHeight="1">
      <c r="A7" s="83" t="s">
        <v>130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</row>
    <row r="8" spans="1:12" ht="12.75" customHeight="1">
      <c r="A8" s="83" t="s">
        <v>59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</row>
    <row r="9" spans="1:12" ht="12.75" customHeight="1">
      <c r="A9" s="83" t="s">
        <v>128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</row>
    <row r="10" spans="1:12" ht="12.75" customHeight="1">
      <c r="A10" s="87" t="s">
        <v>76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</row>
    <row r="11" spans="1:12" ht="12.7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</row>
    <row r="12" spans="1:6" ht="12.75">
      <c r="A12" s="88"/>
      <c r="B12" s="89"/>
      <c r="C12" s="89"/>
      <c r="D12" s="89"/>
      <c r="E12" s="89"/>
      <c r="F12" s="89"/>
    </row>
    <row r="13" spans="1:12" ht="15.75" customHeight="1">
      <c r="A13" s="82" t="s">
        <v>16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</row>
    <row r="14" spans="1:12" ht="12.75" customHeight="1">
      <c r="A14" s="82" t="s">
        <v>133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</row>
    <row r="15" spans="1:11" ht="12.75">
      <c r="A15" s="7"/>
      <c r="B15" s="47"/>
      <c r="C15" s="47"/>
      <c r="D15" s="47"/>
      <c r="E15" s="47"/>
      <c r="F15" s="47"/>
      <c r="G15" s="48"/>
      <c r="H15" s="48"/>
      <c r="I15" s="48"/>
      <c r="J15" s="48"/>
      <c r="K15" s="48"/>
    </row>
    <row r="16" spans="1:12" ht="12.75" customHeight="1">
      <c r="A16" s="83" t="s">
        <v>134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</row>
    <row r="17" spans="1:12" ht="12.75" customHeight="1">
      <c r="A17" s="83" t="s">
        <v>0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</row>
    <row r="18" spans="1:12" ht="12.75" customHeight="1">
      <c r="A18" s="7"/>
      <c r="B18" s="8"/>
      <c r="C18" s="8"/>
      <c r="D18" s="8"/>
      <c r="E18" s="8"/>
      <c r="F18" s="100" t="s">
        <v>91</v>
      </c>
      <c r="G18" s="100"/>
      <c r="H18" s="100"/>
      <c r="I18" s="100"/>
      <c r="J18" s="100"/>
      <c r="K18" s="100"/>
      <c r="L18" s="100"/>
    </row>
    <row r="19" spans="1:12" ht="24.75" customHeight="1">
      <c r="A19" s="101" t="s">
        <v>1</v>
      </c>
      <c r="B19" s="103" t="s">
        <v>2</v>
      </c>
      <c r="C19" s="104"/>
      <c r="D19" s="104"/>
      <c r="E19" s="105"/>
      <c r="F19" s="109" t="s">
        <v>3</v>
      </c>
      <c r="G19" s="84" t="s">
        <v>17</v>
      </c>
      <c r="H19" s="85"/>
      <c r="I19" s="86"/>
      <c r="J19" s="84" t="s">
        <v>18</v>
      </c>
      <c r="K19" s="85"/>
      <c r="L19" s="86"/>
    </row>
    <row r="20" spans="1:12" ht="39">
      <c r="A20" s="102"/>
      <c r="B20" s="106"/>
      <c r="C20" s="107"/>
      <c r="D20" s="107"/>
      <c r="E20" s="108"/>
      <c r="F20" s="110"/>
      <c r="G20" s="1" t="s">
        <v>52</v>
      </c>
      <c r="H20" s="1" t="s">
        <v>87</v>
      </c>
      <c r="I20" s="73" t="s">
        <v>89</v>
      </c>
      <c r="J20" s="1" t="s">
        <v>52</v>
      </c>
      <c r="K20" s="1" t="s">
        <v>88</v>
      </c>
      <c r="L20" s="73" t="s">
        <v>89</v>
      </c>
    </row>
    <row r="21" spans="1:12" ht="12.75" customHeight="1">
      <c r="A21" s="3">
        <v>1</v>
      </c>
      <c r="B21" s="90">
        <v>2</v>
      </c>
      <c r="C21" s="91"/>
      <c r="D21" s="91"/>
      <c r="E21" s="92"/>
      <c r="F21" s="2" t="s">
        <v>53</v>
      </c>
      <c r="G21" s="1">
        <v>4</v>
      </c>
      <c r="H21" s="1">
        <v>5</v>
      </c>
      <c r="I21" s="1">
        <v>6</v>
      </c>
      <c r="J21" s="74">
        <v>7</v>
      </c>
      <c r="K21" s="74">
        <v>8</v>
      </c>
      <c r="L21" s="74">
        <v>9</v>
      </c>
    </row>
    <row r="22" spans="1:12" s="10" customFormat="1" ht="24.75" customHeight="1">
      <c r="A22" s="1" t="s">
        <v>4</v>
      </c>
      <c r="B22" s="93" t="s">
        <v>19</v>
      </c>
      <c r="C22" s="94"/>
      <c r="D22" s="95"/>
      <c r="E22" s="96"/>
      <c r="F22" s="4"/>
      <c r="G22" s="80">
        <f>+G24+G31+G32+G34-G36-G37-G41-G42-G38</f>
        <v>508.11999999999534</v>
      </c>
      <c r="H22" s="80"/>
      <c r="I22" s="80">
        <f>+I24+I31+I32+I34-I36-I37-I41-I42-I38</f>
        <v>508.11999999999534</v>
      </c>
      <c r="J22" s="80">
        <f>+J24+J31+J32+J34-J36-J37-J41-J42-J38</f>
        <v>-669.2199999997392</v>
      </c>
      <c r="K22" s="80"/>
      <c r="L22" s="80">
        <f>+L24+L31+L32+L34-L36-L37-L41-L42-L38</f>
        <v>-669.2199999997392</v>
      </c>
    </row>
    <row r="23" spans="1:12" s="10" customFormat="1" ht="12.75" customHeight="1">
      <c r="A23" s="26" t="s">
        <v>5</v>
      </c>
      <c r="B23" s="66" t="s">
        <v>20</v>
      </c>
      <c r="C23" s="50"/>
      <c r="D23" s="12"/>
      <c r="E23" s="13"/>
      <c r="F23" s="4"/>
      <c r="G23" s="80">
        <f>G24+G31+G32+G34</f>
        <v>753538.7600000002</v>
      </c>
      <c r="H23" s="11"/>
      <c r="I23" s="11">
        <f aca="true" t="shared" si="0" ref="I23:I85">G23+H23</f>
        <v>753538.7600000002</v>
      </c>
      <c r="J23" s="80">
        <f>J24+J31+J32+J34</f>
        <v>746515.7200000001</v>
      </c>
      <c r="K23" s="11"/>
      <c r="L23" s="11">
        <f>J23+K23</f>
        <v>746515.7200000001</v>
      </c>
    </row>
    <row r="24" spans="1:12" s="10" customFormat="1" ht="15">
      <c r="A24" s="26" t="s">
        <v>62</v>
      </c>
      <c r="B24" s="63"/>
      <c r="C24" s="51" t="s">
        <v>92</v>
      </c>
      <c r="D24" s="64"/>
      <c r="E24" s="30"/>
      <c r="F24" s="25"/>
      <c r="G24" s="80">
        <f>G25+G26+G28+G27</f>
        <v>685421.1600000001</v>
      </c>
      <c r="H24" s="11"/>
      <c r="I24" s="11">
        <f t="shared" si="0"/>
        <v>685421.1600000001</v>
      </c>
      <c r="J24" s="80">
        <f>J25+J26+J28+J27</f>
        <v>694915.55</v>
      </c>
      <c r="K24" s="11"/>
      <c r="L24" s="11">
        <f>J24+K24</f>
        <v>694915.55</v>
      </c>
    </row>
    <row r="25" spans="1:13" s="10" customFormat="1" ht="12.75" customHeight="1">
      <c r="A25" s="18" t="s">
        <v>99</v>
      </c>
      <c r="B25" s="6"/>
      <c r="C25" s="19"/>
      <c r="D25" s="34" t="s">
        <v>21</v>
      </c>
      <c r="E25" s="20"/>
      <c r="F25" s="21"/>
      <c r="G25" s="11">
        <f>465267.84-1500</f>
        <v>463767.84</v>
      </c>
      <c r="H25" s="11"/>
      <c r="I25" s="11">
        <f>G25+H25</f>
        <v>463767.84</v>
      </c>
      <c r="J25" s="11">
        <f>466646.1+1770+24425.42+275.34+410.4+53.75+218.18-0.01</f>
        <v>493799.18</v>
      </c>
      <c r="K25" s="11"/>
      <c r="L25" s="11">
        <f>J25+K25</f>
        <v>493799.18</v>
      </c>
      <c r="M25" s="10">
        <f>+G25+G75</f>
        <v>529140.43</v>
      </c>
    </row>
    <row r="26" spans="1:13" s="10" customFormat="1" ht="12.75" customHeight="1">
      <c r="A26" s="18" t="s">
        <v>100</v>
      </c>
      <c r="B26" s="6"/>
      <c r="C26" s="19"/>
      <c r="D26" s="34" t="s">
        <v>12</v>
      </c>
      <c r="E26" s="25"/>
      <c r="F26" s="35"/>
      <c r="G26" s="11">
        <f>232649.99-12500</f>
        <v>220149.99</v>
      </c>
      <c r="H26" s="80"/>
      <c r="I26" s="11">
        <f t="shared" si="0"/>
        <v>220149.99</v>
      </c>
      <c r="J26" s="11">
        <v>200814.35</v>
      </c>
      <c r="K26" s="80"/>
      <c r="L26" s="11">
        <f aca="true" t="shared" si="1" ref="L26:L73">J26+K26</f>
        <v>200814.35</v>
      </c>
      <c r="M26" s="81">
        <f>+G26+G76</f>
        <v>232649.99</v>
      </c>
    </row>
    <row r="27" spans="1:12" s="10" customFormat="1" ht="27" customHeight="1">
      <c r="A27" s="18" t="s">
        <v>101</v>
      </c>
      <c r="B27" s="6"/>
      <c r="C27" s="19"/>
      <c r="D27" s="97" t="s">
        <v>77</v>
      </c>
      <c r="E27" s="98"/>
      <c r="F27" s="35"/>
      <c r="G27" s="11">
        <v>1008.52</v>
      </c>
      <c r="H27" s="11"/>
      <c r="I27" s="11">
        <f t="shared" si="0"/>
        <v>1008.52</v>
      </c>
      <c r="J27" s="11">
        <v>252.71</v>
      </c>
      <c r="K27" s="11"/>
      <c r="L27" s="11">
        <f t="shared" si="1"/>
        <v>252.71</v>
      </c>
    </row>
    <row r="28" spans="1:12" s="10" customFormat="1" ht="12.75" customHeight="1">
      <c r="A28" s="18" t="s">
        <v>102</v>
      </c>
      <c r="B28" s="6"/>
      <c r="C28" s="37" t="s">
        <v>70</v>
      </c>
      <c r="D28" s="67"/>
      <c r="E28" s="68"/>
      <c r="F28" s="36"/>
      <c r="G28" s="11">
        <v>494.81</v>
      </c>
      <c r="H28" s="11"/>
      <c r="I28" s="11">
        <f t="shared" si="0"/>
        <v>494.81</v>
      </c>
      <c r="J28" s="11">
        <f>1066.43-1017.12</f>
        <v>49.31000000000006</v>
      </c>
      <c r="K28" s="11"/>
      <c r="L28" s="11">
        <f t="shared" si="1"/>
        <v>49.31000000000006</v>
      </c>
    </row>
    <row r="29" spans="1:12" s="10" customFormat="1" ht="12.75" customHeight="1">
      <c r="A29" s="18" t="s">
        <v>63</v>
      </c>
      <c r="B29" s="6"/>
      <c r="C29" s="23" t="s">
        <v>22</v>
      </c>
      <c r="D29" s="79"/>
      <c r="E29" s="68"/>
      <c r="F29" s="36"/>
      <c r="G29" s="11"/>
      <c r="H29" s="11"/>
      <c r="I29" s="11">
        <f t="shared" si="0"/>
        <v>0</v>
      </c>
      <c r="J29" s="11"/>
      <c r="K29" s="11"/>
      <c r="L29" s="11">
        <f t="shared" si="1"/>
        <v>0</v>
      </c>
    </row>
    <row r="30" spans="1:12" s="10" customFormat="1" ht="12.75" customHeight="1">
      <c r="A30" s="46" t="s">
        <v>93</v>
      </c>
      <c r="B30" s="22"/>
      <c r="C30" s="75" t="s">
        <v>23</v>
      </c>
      <c r="D30" s="76"/>
      <c r="E30" s="41"/>
      <c r="F30" s="36"/>
      <c r="G30" s="11"/>
      <c r="H30" s="11"/>
      <c r="I30" s="11">
        <f t="shared" si="0"/>
        <v>0</v>
      </c>
      <c r="J30" s="11"/>
      <c r="K30" s="11"/>
      <c r="L30" s="11">
        <f t="shared" si="1"/>
        <v>0</v>
      </c>
    </row>
    <row r="31" spans="1:12" s="10" customFormat="1" ht="12.75" customHeight="1">
      <c r="A31" s="18" t="s">
        <v>94</v>
      </c>
      <c r="B31" s="6"/>
      <c r="C31" s="51" t="s">
        <v>78</v>
      </c>
      <c r="D31" s="51"/>
      <c r="E31" s="20"/>
      <c r="F31" s="36"/>
      <c r="G31" s="11">
        <v>22026.52</v>
      </c>
      <c r="H31" s="11"/>
      <c r="I31" s="11">
        <f t="shared" si="0"/>
        <v>22026.52</v>
      </c>
      <c r="J31" s="11">
        <v>23083.79</v>
      </c>
      <c r="K31" s="11"/>
      <c r="L31" s="11">
        <f t="shared" si="1"/>
        <v>23083.79</v>
      </c>
    </row>
    <row r="32" spans="1:12" s="10" customFormat="1" ht="12.75" customHeight="1">
      <c r="A32" s="18" t="s">
        <v>95</v>
      </c>
      <c r="B32" s="6"/>
      <c r="C32" s="51" t="s">
        <v>68</v>
      </c>
      <c r="D32" s="61"/>
      <c r="E32" s="62"/>
      <c r="F32" s="36"/>
      <c r="G32" s="11">
        <v>21718.81</v>
      </c>
      <c r="H32" s="11"/>
      <c r="I32" s="11">
        <f t="shared" si="0"/>
        <v>21718.81</v>
      </c>
      <c r="J32" s="11">
        <f>8291.15+19208.11</f>
        <v>27499.260000000002</v>
      </c>
      <c r="K32" s="11"/>
      <c r="L32" s="11">
        <f t="shared" si="1"/>
        <v>27499.260000000002</v>
      </c>
    </row>
    <row r="33" spans="1:12" s="10" customFormat="1" ht="12.75" customHeight="1">
      <c r="A33" s="18" t="s">
        <v>96</v>
      </c>
      <c r="B33" s="6"/>
      <c r="C33" s="51" t="s">
        <v>24</v>
      </c>
      <c r="D33" s="51"/>
      <c r="E33" s="20"/>
      <c r="F33" s="36"/>
      <c r="G33" s="11"/>
      <c r="H33" s="11"/>
      <c r="I33" s="11">
        <f t="shared" si="0"/>
        <v>0</v>
      </c>
      <c r="J33" s="11"/>
      <c r="K33" s="11"/>
      <c r="L33" s="11">
        <f t="shared" si="1"/>
        <v>0</v>
      </c>
    </row>
    <row r="34" spans="1:12" s="10" customFormat="1" ht="12.75" customHeight="1">
      <c r="A34" s="18" t="s">
        <v>97</v>
      </c>
      <c r="B34" s="6"/>
      <c r="C34" s="51" t="s">
        <v>25</v>
      </c>
      <c r="D34" s="51"/>
      <c r="E34" s="20"/>
      <c r="F34" s="36"/>
      <c r="G34" s="11">
        <f>22677.36+1498.86+196.05</f>
        <v>24372.27</v>
      </c>
      <c r="H34" s="11"/>
      <c r="I34" s="11">
        <f t="shared" si="0"/>
        <v>24372.27</v>
      </c>
      <c r="J34" s="11">
        <v>1017.12</v>
      </c>
      <c r="K34" s="11"/>
      <c r="L34" s="11">
        <f t="shared" si="1"/>
        <v>1017.12</v>
      </c>
    </row>
    <row r="35" spans="1:12" s="10" customFormat="1" ht="12.75" customHeight="1">
      <c r="A35" s="26" t="s">
        <v>6</v>
      </c>
      <c r="B35" s="15" t="s">
        <v>26</v>
      </c>
      <c r="C35" s="16"/>
      <c r="D35" s="16"/>
      <c r="E35" s="17"/>
      <c r="F35" s="36"/>
      <c r="G35" s="11">
        <f>G36+G37+G38+G39+G40+G41</f>
        <v>44703.880000000005</v>
      </c>
      <c r="H35" s="11"/>
      <c r="I35" s="11">
        <f t="shared" si="0"/>
        <v>44703.880000000005</v>
      </c>
      <c r="J35" s="11">
        <f>J36+J37+J38+J39+J40+J41</f>
        <v>23286.74</v>
      </c>
      <c r="K35" s="11"/>
      <c r="L35" s="11">
        <f t="shared" si="1"/>
        <v>23286.74</v>
      </c>
    </row>
    <row r="36" spans="1:12" s="10" customFormat="1" ht="12.75" customHeight="1">
      <c r="A36" s="18" t="s">
        <v>103</v>
      </c>
      <c r="B36" s="6"/>
      <c r="C36" s="34" t="s">
        <v>27</v>
      </c>
      <c r="D36" s="34"/>
      <c r="E36" s="25"/>
      <c r="F36" s="35"/>
      <c r="G36" s="11"/>
      <c r="H36" s="11"/>
      <c r="I36" s="11">
        <f t="shared" si="0"/>
        <v>0</v>
      </c>
      <c r="J36" s="11"/>
      <c r="K36" s="11"/>
      <c r="L36" s="11">
        <f t="shared" si="1"/>
        <v>0</v>
      </c>
    </row>
    <row r="37" spans="1:12" s="10" customFormat="1" ht="12.75" customHeight="1">
      <c r="A37" s="18" t="s">
        <v>104</v>
      </c>
      <c r="B37" s="6"/>
      <c r="C37" s="34" t="s">
        <v>28</v>
      </c>
      <c r="D37" s="34"/>
      <c r="E37" s="25"/>
      <c r="F37" s="35"/>
      <c r="G37" s="11">
        <f>22677.36+22026.52</f>
        <v>44703.880000000005</v>
      </c>
      <c r="H37" s="11"/>
      <c r="I37" s="11">
        <f t="shared" si="0"/>
        <v>44703.880000000005</v>
      </c>
      <c r="J37" s="11">
        <v>23286.74</v>
      </c>
      <c r="K37" s="11"/>
      <c r="L37" s="11">
        <f t="shared" si="1"/>
        <v>23286.74</v>
      </c>
    </row>
    <row r="38" spans="1:12" s="10" customFormat="1" ht="24.75" customHeight="1">
      <c r="A38" s="18" t="s">
        <v>67</v>
      </c>
      <c r="B38" s="6"/>
      <c r="C38" s="97" t="s">
        <v>64</v>
      </c>
      <c r="D38" s="99"/>
      <c r="E38" s="98"/>
      <c r="F38" s="35"/>
      <c r="G38" s="11"/>
      <c r="H38" s="11"/>
      <c r="I38" s="11">
        <f t="shared" si="0"/>
        <v>0</v>
      </c>
      <c r="J38" s="11"/>
      <c r="K38" s="11"/>
      <c r="L38" s="11">
        <f t="shared" si="1"/>
        <v>0</v>
      </c>
    </row>
    <row r="39" spans="1:12" s="10" customFormat="1" ht="12.75" customHeight="1">
      <c r="A39" s="18" t="s">
        <v>105</v>
      </c>
      <c r="B39" s="6"/>
      <c r="C39" s="23" t="s">
        <v>79</v>
      </c>
      <c r="D39" s="38"/>
      <c r="E39" s="24"/>
      <c r="F39" s="35"/>
      <c r="G39" s="11"/>
      <c r="H39" s="11"/>
      <c r="I39" s="11">
        <f t="shared" si="0"/>
        <v>0</v>
      </c>
      <c r="J39" s="11"/>
      <c r="K39" s="11"/>
      <c r="L39" s="11">
        <f t="shared" si="1"/>
        <v>0</v>
      </c>
    </row>
    <row r="40" spans="1:12" s="10" customFormat="1" ht="12.75" customHeight="1">
      <c r="A40" s="18" t="s">
        <v>106</v>
      </c>
      <c r="B40" s="6"/>
      <c r="C40" s="97" t="s">
        <v>131</v>
      </c>
      <c r="D40" s="95"/>
      <c r="E40" s="96"/>
      <c r="F40" s="35"/>
      <c r="G40" s="11"/>
      <c r="H40" s="11"/>
      <c r="I40" s="11">
        <f t="shared" si="0"/>
        <v>0</v>
      </c>
      <c r="J40" s="11"/>
      <c r="K40" s="11"/>
      <c r="L40" s="11">
        <f t="shared" si="1"/>
        <v>0</v>
      </c>
    </row>
    <row r="41" spans="1:12" s="10" customFormat="1" ht="12.75" customHeight="1">
      <c r="A41" s="18" t="s">
        <v>107</v>
      </c>
      <c r="B41" s="6"/>
      <c r="C41" s="34" t="s">
        <v>29</v>
      </c>
      <c r="D41" s="34"/>
      <c r="E41" s="25"/>
      <c r="F41" s="35"/>
      <c r="G41" s="11"/>
      <c r="H41" s="11"/>
      <c r="I41" s="11">
        <f t="shared" si="0"/>
        <v>0</v>
      </c>
      <c r="J41" s="11"/>
      <c r="K41" s="11"/>
      <c r="L41" s="11">
        <f t="shared" si="1"/>
        <v>0</v>
      </c>
    </row>
    <row r="42" spans="1:12" s="10" customFormat="1" ht="12.75" customHeight="1">
      <c r="A42" s="26" t="s">
        <v>7</v>
      </c>
      <c r="B42" s="15" t="s">
        <v>30</v>
      </c>
      <c r="C42" s="16"/>
      <c r="D42" s="16"/>
      <c r="E42" s="17"/>
      <c r="F42" s="36" t="s">
        <v>132</v>
      </c>
      <c r="G42" s="11">
        <f>SUM(G43:G54)</f>
        <v>708326.7600000002</v>
      </c>
      <c r="H42" s="11"/>
      <c r="I42" s="80">
        <f t="shared" si="0"/>
        <v>708326.7600000002</v>
      </c>
      <c r="J42" s="80">
        <f>SUM(J43:J54)</f>
        <v>723898.1999999998</v>
      </c>
      <c r="K42" s="11"/>
      <c r="L42" s="80">
        <f t="shared" si="1"/>
        <v>723898.1999999998</v>
      </c>
    </row>
    <row r="43" spans="1:12" s="10" customFormat="1" ht="12.75" customHeight="1">
      <c r="A43" s="14" t="s">
        <v>108</v>
      </c>
      <c r="B43" s="22"/>
      <c r="C43" s="23" t="s">
        <v>31</v>
      </c>
      <c r="D43" s="58"/>
      <c r="E43" s="58"/>
      <c r="F43" s="39"/>
      <c r="G43" s="11">
        <f>11025.93+109374.06+37154.02+4900+300787.23+7662.34+10148.31+98361.18+334.42+1513.75</f>
        <v>581261.2400000001</v>
      </c>
      <c r="H43" s="11"/>
      <c r="I43" s="11">
        <f t="shared" si="0"/>
        <v>581261.2400000001</v>
      </c>
      <c r="J43" s="11">
        <f>330746.66+6822.18+102615.45+138060.57+275.34+53.75+218.18+252.71+1770</f>
        <v>580814.84</v>
      </c>
      <c r="K43" s="11"/>
      <c r="L43" s="11">
        <f t="shared" si="1"/>
        <v>580814.84</v>
      </c>
    </row>
    <row r="44" spans="1:12" s="10" customFormat="1" ht="12.75" customHeight="1">
      <c r="A44" s="14" t="s">
        <v>109</v>
      </c>
      <c r="B44" s="22"/>
      <c r="C44" s="37" t="s">
        <v>32</v>
      </c>
      <c r="D44" s="38"/>
      <c r="E44" s="38"/>
      <c r="F44" s="39"/>
      <c r="G44" s="11">
        <f>1137.11+32529.71+1282.99+465.27</f>
        <v>35415.079999999994</v>
      </c>
      <c r="H44" s="11"/>
      <c r="I44" s="11">
        <f t="shared" si="0"/>
        <v>35415.079999999994</v>
      </c>
      <c r="J44" s="11">
        <f>21353.18+16284.57+980.86+2526.98</f>
        <v>41145.590000000004</v>
      </c>
      <c r="K44" s="11"/>
      <c r="L44" s="11">
        <f t="shared" si="1"/>
        <v>41145.590000000004</v>
      </c>
    </row>
    <row r="45" spans="1:12" s="10" customFormat="1" ht="12.75" customHeight="1">
      <c r="A45" s="14" t="s">
        <v>110</v>
      </c>
      <c r="B45" s="22"/>
      <c r="C45" s="37" t="s">
        <v>33</v>
      </c>
      <c r="D45" s="38"/>
      <c r="E45" s="38"/>
      <c r="F45" s="39"/>
      <c r="G45" s="11">
        <f>58.4+521.15</f>
        <v>579.55</v>
      </c>
      <c r="H45" s="11"/>
      <c r="I45" s="11">
        <f t="shared" si="0"/>
        <v>579.55</v>
      </c>
      <c r="J45" s="11">
        <v>468.29</v>
      </c>
      <c r="K45" s="11"/>
      <c r="L45" s="11">
        <f t="shared" si="1"/>
        <v>468.29</v>
      </c>
    </row>
    <row r="46" spans="1:12" s="10" customFormat="1" ht="12.75" customHeight="1">
      <c r="A46" s="14" t="s">
        <v>111</v>
      </c>
      <c r="B46" s="22"/>
      <c r="C46" s="37" t="s">
        <v>34</v>
      </c>
      <c r="D46" s="38"/>
      <c r="E46" s="38"/>
      <c r="F46" s="39"/>
      <c r="G46" s="11">
        <f>1446.01+8396.87+20.66</f>
        <v>9863.54</v>
      </c>
      <c r="H46" s="11"/>
      <c r="I46" s="11">
        <f t="shared" si="0"/>
        <v>9863.54</v>
      </c>
      <c r="J46" s="11">
        <v>11559.69</v>
      </c>
      <c r="K46" s="11"/>
      <c r="L46" s="11">
        <f t="shared" si="1"/>
        <v>11559.69</v>
      </c>
    </row>
    <row r="47" spans="1:12" s="10" customFormat="1" ht="12.75" customHeight="1">
      <c r="A47" s="14" t="s">
        <v>112</v>
      </c>
      <c r="B47" s="22"/>
      <c r="C47" s="37" t="s">
        <v>35</v>
      </c>
      <c r="D47" s="38"/>
      <c r="E47" s="38"/>
      <c r="F47" s="36"/>
      <c r="G47" s="80">
        <f>1827.38+230</f>
        <v>2057.38</v>
      </c>
      <c r="H47" s="80"/>
      <c r="I47" s="80">
        <f t="shared" si="0"/>
        <v>2057.38</v>
      </c>
      <c r="J47" s="80">
        <v>2786.37</v>
      </c>
      <c r="K47" s="80"/>
      <c r="L47" s="80">
        <f t="shared" si="1"/>
        <v>2786.37</v>
      </c>
    </row>
    <row r="48" spans="1:12" s="10" customFormat="1" ht="12.75" customHeight="1">
      <c r="A48" s="14" t="s">
        <v>113</v>
      </c>
      <c r="B48" s="22"/>
      <c r="C48" s="23" t="s">
        <v>80</v>
      </c>
      <c r="D48" s="58"/>
      <c r="E48" s="58"/>
      <c r="F48" s="36"/>
      <c r="G48" s="80">
        <v>8813.55</v>
      </c>
      <c r="H48" s="80"/>
      <c r="I48" s="80">
        <f t="shared" si="0"/>
        <v>8813.55</v>
      </c>
      <c r="J48" s="80">
        <v>463.03</v>
      </c>
      <c r="K48" s="80"/>
      <c r="L48" s="80">
        <f t="shared" si="1"/>
        <v>463.03</v>
      </c>
    </row>
    <row r="49" spans="1:12" s="10" customFormat="1" ht="12.75" customHeight="1">
      <c r="A49" s="14" t="s">
        <v>114</v>
      </c>
      <c r="B49" s="22"/>
      <c r="C49" s="60" t="s">
        <v>81</v>
      </c>
      <c r="D49" s="24"/>
      <c r="E49" s="24"/>
      <c r="F49" s="36"/>
      <c r="G49" s="11">
        <f>298+300+989.19+4014.24+6487.65+8086.25+19842.79+9000.41+1143.14+5626.06+1865.15+627+50+1031.64</f>
        <v>59361.52</v>
      </c>
      <c r="H49" s="11"/>
      <c r="I49" s="11">
        <f t="shared" si="0"/>
        <v>59361.52</v>
      </c>
      <c r="J49" s="11">
        <f>19066.08+23+358.5+5843.09+30323.72+24425.42+410.4+1514.74</f>
        <v>81964.95</v>
      </c>
      <c r="K49" s="11"/>
      <c r="L49" s="11">
        <f t="shared" si="1"/>
        <v>81964.95</v>
      </c>
    </row>
    <row r="50" spans="1:12" s="10" customFormat="1" ht="12.75" customHeight="1">
      <c r="A50" s="14" t="s">
        <v>115</v>
      </c>
      <c r="B50" s="22"/>
      <c r="C50" s="60" t="s">
        <v>36</v>
      </c>
      <c r="D50" s="24"/>
      <c r="E50" s="24"/>
      <c r="F50" s="36"/>
      <c r="G50" s="11"/>
      <c r="H50" s="11"/>
      <c r="I50" s="11">
        <f t="shared" si="0"/>
        <v>0</v>
      </c>
      <c r="J50" s="11"/>
      <c r="K50" s="11"/>
      <c r="L50" s="11">
        <f t="shared" si="1"/>
        <v>0</v>
      </c>
    </row>
    <row r="51" spans="1:12" s="10" customFormat="1" ht="12.75" customHeight="1">
      <c r="A51" s="14" t="s">
        <v>116</v>
      </c>
      <c r="B51" s="22"/>
      <c r="C51" s="60" t="s">
        <v>37</v>
      </c>
      <c r="D51" s="24"/>
      <c r="E51" s="24"/>
      <c r="F51" s="36"/>
      <c r="G51" s="11"/>
      <c r="H51" s="11"/>
      <c r="I51" s="11">
        <f t="shared" si="0"/>
        <v>0</v>
      </c>
      <c r="J51" s="11"/>
      <c r="K51" s="11"/>
      <c r="L51" s="11">
        <f t="shared" si="1"/>
        <v>0</v>
      </c>
    </row>
    <row r="52" spans="1:12" s="10" customFormat="1" ht="12.75" customHeight="1">
      <c r="A52" s="14" t="s">
        <v>117</v>
      </c>
      <c r="B52" s="22"/>
      <c r="C52" s="60" t="s">
        <v>69</v>
      </c>
      <c r="D52" s="24"/>
      <c r="E52" s="24"/>
      <c r="F52" s="36"/>
      <c r="G52" s="11">
        <f>3618.51+5837.31+889.78+433.25</f>
        <v>10778.85</v>
      </c>
      <c r="H52" s="11"/>
      <c r="I52" s="11">
        <f t="shared" si="0"/>
        <v>10778.85</v>
      </c>
      <c r="J52" s="11">
        <f>17.95+4677.49</f>
        <v>4695.44</v>
      </c>
      <c r="K52" s="11"/>
      <c r="L52" s="11">
        <f t="shared" si="1"/>
        <v>4695.44</v>
      </c>
    </row>
    <row r="53" spans="1:12" s="10" customFormat="1" ht="12.75" customHeight="1">
      <c r="A53" s="14" t="s">
        <v>118</v>
      </c>
      <c r="B53" s="22"/>
      <c r="C53" s="60" t="s">
        <v>82</v>
      </c>
      <c r="D53" s="24"/>
      <c r="E53" s="24"/>
      <c r="F53" s="36"/>
      <c r="G53" s="11"/>
      <c r="H53" s="11"/>
      <c r="I53" s="11">
        <f t="shared" si="0"/>
        <v>0</v>
      </c>
      <c r="J53" s="11"/>
      <c r="K53" s="11"/>
      <c r="L53" s="11">
        <f t="shared" si="1"/>
        <v>0</v>
      </c>
    </row>
    <row r="54" spans="1:12" s="10" customFormat="1" ht="12.75" customHeight="1">
      <c r="A54" s="14" t="s">
        <v>119</v>
      </c>
      <c r="B54" s="22"/>
      <c r="C54" s="60" t="s">
        <v>38</v>
      </c>
      <c r="D54" s="24"/>
      <c r="E54" s="24"/>
      <c r="F54" s="36"/>
      <c r="G54" s="11">
        <v>196.05</v>
      </c>
      <c r="H54" s="11"/>
      <c r="I54" s="11">
        <f t="shared" si="0"/>
        <v>196.05</v>
      </c>
      <c r="J54" s="11"/>
      <c r="K54" s="11"/>
      <c r="L54" s="11">
        <f t="shared" si="1"/>
        <v>0</v>
      </c>
    </row>
    <row r="55" spans="1:12" s="10" customFormat="1" ht="24.75" customHeight="1">
      <c r="A55" s="1" t="s">
        <v>9</v>
      </c>
      <c r="B55" s="93" t="s">
        <v>39</v>
      </c>
      <c r="C55" s="94"/>
      <c r="D55" s="95"/>
      <c r="E55" s="96"/>
      <c r="F55" s="35"/>
      <c r="G55" s="11">
        <f>G56+G57+G58</f>
        <v>77872.59</v>
      </c>
      <c r="H55" s="11"/>
      <c r="I55" s="11">
        <f t="shared" si="0"/>
        <v>77872.59</v>
      </c>
      <c r="J55" s="11">
        <f>J56+J57+J58</f>
        <v>22677.36</v>
      </c>
      <c r="K55" s="11"/>
      <c r="L55" s="11">
        <f t="shared" si="1"/>
        <v>22677.36</v>
      </c>
    </row>
    <row r="56" spans="1:12" s="10" customFormat="1" ht="24.75" customHeight="1">
      <c r="A56" s="26" t="s">
        <v>5</v>
      </c>
      <c r="B56" s="114" t="s">
        <v>57</v>
      </c>
      <c r="C56" s="97"/>
      <c r="D56" s="97"/>
      <c r="E56" s="115"/>
      <c r="F56" s="36"/>
      <c r="G56" s="11">
        <f>1500+76372.59</f>
        <v>77872.59</v>
      </c>
      <c r="H56" s="11"/>
      <c r="I56" s="11">
        <f t="shared" si="0"/>
        <v>77872.59</v>
      </c>
      <c r="J56" s="11">
        <v>22677.36</v>
      </c>
      <c r="K56" s="11"/>
      <c r="L56" s="11">
        <f t="shared" si="1"/>
        <v>22677.36</v>
      </c>
    </row>
    <row r="57" spans="1:12" s="10" customFormat="1" ht="24.75" customHeight="1">
      <c r="A57" s="26" t="s">
        <v>6</v>
      </c>
      <c r="B57" s="111" t="s">
        <v>58</v>
      </c>
      <c r="C57" s="112"/>
      <c r="D57" s="112"/>
      <c r="E57" s="116"/>
      <c r="F57" s="36"/>
      <c r="G57" s="11"/>
      <c r="H57" s="11"/>
      <c r="I57" s="11">
        <f t="shared" si="0"/>
        <v>0</v>
      </c>
      <c r="J57" s="11"/>
      <c r="K57" s="11"/>
      <c r="L57" s="11">
        <f t="shared" si="1"/>
        <v>0</v>
      </c>
    </row>
    <row r="58" spans="1:12" s="10" customFormat="1" ht="12.75" customHeight="1">
      <c r="A58" s="26" t="s">
        <v>7</v>
      </c>
      <c r="B58" s="111" t="s">
        <v>40</v>
      </c>
      <c r="C58" s="112"/>
      <c r="D58" s="95"/>
      <c r="E58" s="96"/>
      <c r="F58" s="36"/>
      <c r="G58" s="11"/>
      <c r="H58" s="11"/>
      <c r="I58" s="11">
        <f t="shared" si="0"/>
        <v>0</v>
      </c>
      <c r="J58" s="11"/>
      <c r="K58" s="11"/>
      <c r="L58" s="11">
        <f t="shared" si="1"/>
        <v>0</v>
      </c>
    </row>
    <row r="59" spans="1:12" s="10" customFormat="1" ht="24.75" customHeight="1">
      <c r="A59" s="14" t="s">
        <v>108</v>
      </c>
      <c r="B59" s="22"/>
      <c r="C59" s="113" t="s">
        <v>14</v>
      </c>
      <c r="D59" s="95"/>
      <c r="E59" s="96"/>
      <c r="F59" s="36"/>
      <c r="G59" s="11"/>
      <c r="H59" s="11"/>
      <c r="I59" s="11">
        <f t="shared" si="0"/>
        <v>0</v>
      </c>
      <c r="J59" s="11"/>
      <c r="K59" s="11"/>
      <c r="L59" s="11">
        <f t="shared" si="1"/>
        <v>0</v>
      </c>
    </row>
    <row r="60" spans="1:12" s="10" customFormat="1" ht="24.75" customHeight="1">
      <c r="A60" s="46" t="s">
        <v>109</v>
      </c>
      <c r="B60" s="22"/>
      <c r="C60" s="113" t="s">
        <v>83</v>
      </c>
      <c r="D60" s="99"/>
      <c r="E60" s="98"/>
      <c r="F60" s="44"/>
      <c r="G60" s="45"/>
      <c r="H60" s="45"/>
      <c r="I60" s="11">
        <f t="shared" si="0"/>
        <v>0</v>
      </c>
      <c r="J60" s="45"/>
      <c r="K60" s="45"/>
      <c r="L60" s="11">
        <f t="shared" si="1"/>
        <v>0</v>
      </c>
    </row>
    <row r="61" spans="1:12" s="10" customFormat="1" ht="12.75" customHeight="1">
      <c r="A61" s="14" t="s">
        <v>110</v>
      </c>
      <c r="B61" s="22"/>
      <c r="C61" s="23" t="s">
        <v>56</v>
      </c>
      <c r="D61" s="37"/>
      <c r="E61" s="37"/>
      <c r="F61" s="39"/>
      <c r="G61" s="11"/>
      <c r="H61" s="11"/>
      <c r="I61" s="11">
        <f t="shared" si="0"/>
        <v>0</v>
      </c>
      <c r="J61" s="11"/>
      <c r="K61" s="11"/>
      <c r="L61" s="11">
        <f t="shared" si="1"/>
        <v>0</v>
      </c>
    </row>
    <row r="62" spans="1:12" s="10" customFormat="1" ht="12.75" customHeight="1">
      <c r="A62" s="26" t="s">
        <v>8</v>
      </c>
      <c r="B62" s="15" t="s">
        <v>41</v>
      </c>
      <c r="C62" s="16"/>
      <c r="D62" s="16"/>
      <c r="E62" s="17"/>
      <c r="F62" s="39"/>
      <c r="G62" s="11"/>
      <c r="H62" s="11"/>
      <c r="I62" s="11">
        <f t="shared" si="0"/>
        <v>0</v>
      </c>
      <c r="J62" s="11"/>
      <c r="K62" s="11"/>
      <c r="L62" s="11">
        <f t="shared" si="1"/>
        <v>0</v>
      </c>
    </row>
    <row r="63" spans="1:12" s="10" customFormat="1" ht="24.75" customHeight="1">
      <c r="A63" s="18" t="s">
        <v>120</v>
      </c>
      <c r="B63" s="6"/>
      <c r="C63" s="113" t="s">
        <v>14</v>
      </c>
      <c r="D63" s="95"/>
      <c r="E63" s="96"/>
      <c r="F63" s="52"/>
      <c r="G63" s="11"/>
      <c r="H63" s="11"/>
      <c r="I63" s="11">
        <f t="shared" si="0"/>
        <v>0</v>
      </c>
      <c r="J63" s="11"/>
      <c r="K63" s="11"/>
      <c r="L63" s="11">
        <f t="shared" si="1"/>
        <v>0</v>
      </c>
    </row>
    <row r="64" spans="1:12" s="10" customFormat="1" ht="24.75" customHeight="1">
      <c r="A64" s="18" t="s">
        <v>121</v>
      </c>
      <c r="B64" s="6"/>
      <c r="C64" s="113" t="s">
        <v>83</v>
      </c>
      <c r="D64" s="99"/>
      <c r="E64" s="98"/>
      <c r="F64" s="52"/>
      <c r="G64" s="11"/>
      <c r="H64" s="11"/>
      <c r="I64" s="11">
        <f t="shared" si="0"/>
        <v>0</v>
      </c>
      <c r="J64" s="11"/>
      <c r="K64" s="11"/>
      <c r="L64" s="11">
        <f t="shared" si="1"/>
        <v>0</v>
      </c>
    </row>
    <row r="65" spans="1:12" s="10" customFormat="1" ht="12.75" customHeight="1">
      <c r="A65" s="18" t="s">
        <v>122</v>
      </c>
      <c r="B65" s="6"/>
      <c r="C65" s="113" t="s">
        <v>56</v>
      </c>
      <c r="D65" s="99"/>
      <c r="E65" s="98"/>
      <c r="F65" s="52"/>
      <c r="G65" s="11"/>
      <c r="H65" s="11"/>
      <c r="I65" s="11">
        <f t="shared" si="0"/>
        <v>0</v>
      </c>
      <c r="J65" s="11"/>
      <c r="K65" s="11"/>
      <c r="L65" s="11">
        <f t="shared" si="1"/>
        <v>0</v>
      </c>
    </row>
    <row r="66" spans="1:12" s="10" customFormat="1" ht="24.75" customHeight="1">
      <c r="A66" s="26" t="s">
        <v>11</v>
      </c>
      <c r="B66" s="114" t="s">
        <v>75</v>
      </c>
      <c r="C66" s="97"/>
      <c r="D66" s="95"/>
      <c r="E66" s="96"/>
      <c r="F66" s="36"/>
      <c r="G66" s="11"/>
      <c r="H66" s="11"/>
      <c r="I66" s="11">
        <f t="shared" si="0"/>
        <v>0</v>
      </c>
      <c r="J66" s="11"/>
      <c r="K66" s="11"/>
      <c r="L66" s="11">
        <f t="shared" si="1"/>
        <v>0</v>
      </c>
    </row>
    <row r="67" spans="1:12" s="10" customFormat="1" ht="24.75" customHeight="1">
      <c r="A67" s="26" t="s">
        <v>42</v>
      </c>
      <c r="B67" s="111" t="s">
        <v>71</v>
      </c>
      <c r="C67" s="112"/>
      <c r="D67" s="99"/>
      <c r="E67" s="98"/>
      <c r="F67" s="39"/>
      <c r="G67" s="11"/>
      <c r="H67" s="11"/>
      <c r="I67" s="11">
        <f t="shared" si="0"/>
        <v>0</v>
      </c>
      <c r="J67" s="11"/>
      <c r="K67" s="11"/>
      <c r="L67" s="11">
        <f t="shared" si="1"/>
        <v>0</v>
      </c>
    </row>
    <row r="68" spans="1:12" s="10" customFormat="1" ht="24.75" customHeight="1">
      <c r="A68" s="26" t="s">
        <v>43</v>
      </c>
      <c r="B68" s="111" t="s">
        <v>65</v>
      </c>
      <c r="C68" s="112"/>
      <c r="D68" s="95"/>
      <c r="E68" s="96"/>
      <c r="F68" s="39"/>
      <c r="G68" s="11"/>
      <c r="H68" s="11"/>
      <c r="I68" s="11">
        <f t="shared" si="0"/>
        <v>0</v>
      </c>
      <c r="J68" s="11"/>
      <c r="K68" s="11"/>
      <c r="L68" s="11">
        <f t="shared" si="1"/>
        <v>0</v>
      </c>
    </row>
    <row r="69" spans="1:12" s="10" customFormat="1" ht="24.75" customHeight="1">
      <c r="A69" s="65" t="s">
        <v>44</v>
      </c>
      <c r="B69" s="117" t="s">
        <v>66</v>
      </c>
      <c r="C69" s="113"/>
      <c r="D69" s="118"/>
      <c r="E69" s="119"/>
      <c r="F69" s="39"/>
      <c r="G69" s="11"/>
      <c r="H69" s="11"/>
      <c r="I69" s="11">
        <f t="shared" si="0"/>
        <v>0</v>
      </c>
      <c r="J69" s="11"/>
      <c r="K69" s="11"/>
      <c r="L69" s="11">
        <f t="shared" si="1"/>
        <v>0</v>
      </c>
    </row>
    <row r="70" spans="1:12" s="10" customFormat="1" ht="24.75" customHeight="1">
      <c r="A70" s="1" t="s">
        <v>10</v>
      </c>
      <c r="B70" s="93" t="s">
        <v>45</v>
      </c>
      <c r="C70" s="94"/>
      <c r="D70" s="95"/>
      <c r="E70" s="96"/>
      <c r="F70" s="36"/>
      <c r="G70" s="11">
        <v>77872.59</v>
      </c>
      <c r="H70" s="11"/>
      <c r="I70" s="11">
        <f t="shared" si="0"/>
        <v>77872.59</v>
      </c>
      <c r="J70" s="11">
        <v>22677.36</v>
      </c>
      <c r="K70" s="11"/>
      <c r="L70" s="11">
        <f t="shared" si="1"/>
        <v>22677.36</v>
      </c>
    </row>
    <row r="71" spans="1:12" s="10" customFormat="1" ht="12.75" customHeight="1">
      <c r="A71" s="26" t="s">
        <v>5</v>
      </c>
      <c r="B71" s="5" t="s">
        <v>72</v>
      </c>
      <c r="C71" s="6"/>
      <c r="D71" s="6"/>
      <c r="E71" s="36"/>
      <c r="F71" s="36"/>
      <c r="G71" s="11"/>
      <c r="H71" s="11"/>
      <c r="I71" s="11">
        <f t="shared" si="0"/>
        <v>0</v>
      </c>
      <c r="J71" s="11"/>
      <c r="K71" s="11"/>
      <c r="L71" s="11">
        <f t="shared" si="1"/>
        <v>0</v>
      </c>
    </row>
    <row r="72" spans="1:12" s="10" customFormat="1" ht="12.75" customHeight="1">
      <c r="A72" s="26" t="s">
        <v>6</v>
      </c>
      <c r="B72" s="15" t="s">
        <v>73</v>
      </c>
      <c r="C72" s="59"/>
      <c r="D72" s="16"/>
      <c r="E72" s="17"/>
      <c r="F72" s="36"/>
      <c r="G72" s="11"/>
      <c r="H72" s="11"/>
      <c r="I72" s="11">
        <f t="shared" si="0"/>
        <v>0</v>
      </c>
      <c r="J72" s="11"/>
      <c r="K72" s="11"/>
      <c r="L72" s="11">
        <f t="shared" si="1"/>
        <v>0</v>
      </c>
    </row>
    <row r="73" spans="1:12" s="10" customFormat="1" ht="24.75" customHeight="1">
      <c r="A73" s="26" t="s">
        <v>7</v>
      </c>
      <c r="B73" s="114" t="s">
        <v>46</v>
      </c>
      <c r="C73" s="97"/>
      <c r="D73" s="95"/>
      <c r="E73" s="96"/>
      <c r="F73" s="36"/>
      <c r="G73" s="11"/>
      <c r="H73" s="11"/>
      <c r="I73" s="11">
        <f t="shared" si="0"/>
        <v>0</v>
      </c>
      <c r="J73" s="11"/>
      <c r="K73" s="11"/>
      <c r="L73" s="11">
        <f t="shared" si="1"/>
        <v>0</v>
      </c>
    </row>
    <row r="74" spans="1:12" s="10" customFormat="1" ht="30" customHeight="1">
      <c r="A74" s="26" t="s">
        <v>13</v>
      </c>
      <c r="B74" s="114" t="s">
        <v>98</v>
      </c>
      <c r="C74" s="127"/>
      <c r="D74" s="99"/>
      <c r="E74" s="98"/>
      <c r="F74" s="80">
        <f>+F75+F76+F77+F78</f>
        <v>0</v>
      </c>
      <c r="G74" s="80">
        <f>+G75+G76+G77+G78</f>
        <v>77872.59</v>
      </c>
      <c r="H74" s="80">
        <f>+H75+H76+H77+H78</f>
        <v>0</v>
      </c>
      <c r="I74" s="80">
        <f>+I75+I76+I77+I78</f>
        <v>77872.59</v>
      </c>
      <c r="J74" s="11">
        <v>22677.36</v>
      </c>
      <c r="K74" s="11"/>
      <c r="L74" s="11">
        <v>22677.36</v>
      </c>
    </row>
    <row r="75" spans="1:12" s="10" customFormat="1" ht="12.75">
      <c r="A75" s="18" t="s">
        <v>120</v>
      </c>
      <c r="B75" s="29"/>
      <c r="C75" s="77"/>
      <c r="D75" s="34" t="s">
        <v>21</v>
      </c>
      <c r="E75" s="25"/>
      <c r="F75" s="39"/>
      <c r="G75" s="11">
        <f>1500+63872.59</f>
        <v>65372.59</v>
      </c>
      <c r="H75" s="11"/>
      <c r="I75" s="11">
        <f t="shared" si="0"/>
        <v>65372.59</v>
      </c>
      <c r="J75" s="11">
        <v>22677.36</v>
      </c>
      <c r="K75" s="11"/>
      <c r="L75" s="11">
        <f aca="true" t="shared" si="2" ref="L75:L82">J75+K75</f>
        <v>22677.36</v>
      </c>
    </row>
    <row r="76" spans="1:12" s="10" customFormat="1" ht="12.75" customHeight="1">
      <c r="A76" s="18" t="s">
        <v>121</v>
      </c>
      <c r="B76" s="6"/>
      <c r="C76" s="78"/>
      <c r="D76" s="34" t="s">
        <v>12</v>
      </c>
      <c r="E76" s="25"/>
      <c r="F76" s="36"/>
      <c r="G76" s="80">
        <v>12500</v>
      </c>
      <c r="H76" s="80"/>
      <c r="I76" s="80">
        <f t="shared" si="0"/>
        <v>12500</v>
      </c>
      <c r="J76" s="80"/>
      <c r="K76" s="80"/>
      <c r="L76" s="80">
        <f t="shared" si="2"/>
        <v>0</v>
      </c>
    </row>
    <row r="77" spans="1:12" s="10" customFormat="1" ht="24.75" customHeight="1">
      <c r="A77" s="18" t="s">
        <v>122</v>
      </c>
      <c r="B77" s="6"/>
      <c r="C77" s="19"/>
      <c r="D77" s="97" t="s">
        <v>84</v>
      </c>
      <c r="E77" s="98"/>
      <c r="F77" s="40"/>
      <c r="G77" s="11"/>
      <c r="H77" s="11"/>
      <c r="I77" s="11">
        <f t="shared" si="0"/>
        <v>0</v>
      </c>
      <c r="J77" s="11"/>
      <c r="K77" s="11"/>
      <c r="L77" s="11">
        <f t="shared" si="2"/>
        <v>0</v>
      </c>
    </row>
    <row r="78" spans="1:12" s="10" customFormat="1" ht="12.75" customHeight="1">
      <c r="A78" s="18" t="s">
        <v>123</v>
      </c>
      <c r="B78" s="6"/>
      <c r="C78" s="19"/>
      <c r="D78" s="34" t="s">
        <v>85</v>
      </c>
      <c r="E78" s="20"/>
      <c r="F78" s="36"/>
      <c r="G78" s="11"/>
      <c r="H78" s="11"/>
      <c r="I78" s="11">
        <f t="shared" si="0"/>
        <v>0</v>
      </c>
      <c r="J78" s="11"/>
      <c r="K78" s="11"/>
      <c r="L78" s="11">
        <f t="shared" si="2"/>
        <v>0</v>
      </c>
    </row>
    <row r="79" spans="1:12" s="10" customFormat="1" ht="27.75" customHeight="1">
      <c r="A79" s="18" t="s">
        <v>124</v>
      </c>
      <c r="B79" s="111" t="s">
        <v>86</v>
      </c>
      <c r="C79" s="128"/>
      <c r="D79" s="99"/>
      <c r="E79" s="98"/>
      <c r="F79" s="39"/>
      <c r="G79" s="11"/>
      <c r="H79" s="11"/>
      <c r="I79" s="11">
        <f t="shared" si="0"/>
        <v>0</v>
      </c>
      <c r="J79" s="11"/>
      <c r="K79" s="11"/>
      <c r="L79" s="11">
        <f t="shared" si="2"/>
        <v>0</v>
      </c>
    </row>
    <row r="80" spans="1:12" s="10" customFormat="1" ht="12.75">
      <c r="A80" s="18" t="s">
        <v>125</v>
      </c>
      <c r="B80" s="53" t="s">
        <v>47</v>
      </c>
      <c r="C80" s="51"/>
      <c r="D80" s="42"/>
      <c r="E80" s="30"/>
      <c r="F80" s="39"/>
      <c r="G80" s="11"/>
      <c r="H80" s="11"/>
      <c r="I80" s="11">
        <f t="shared" si="0"/>
        <v>0</v>
      </c>
      <c r="J80" s="11"/>
      <c r="K80" s="11"/>
      <c r="L80" s="11">
        <f t="shared" si="2"/>
        <v>0</v>
      </c>
    </row>
    <row r="81" spans="1:12" s="10" customFormat="1" ht="12.75">
      <c r="A81" s="18" t="s">
        <v>126</v>
      </c>
      <c r="B81" s="53" t="s">
        <v>48</v>
      </c>
      <c r="C81" s="51"/>
      <c r="D81" s="41"/>
      <c r="E81" s="27"/>
      <c r="F81" s="39"/>
      <c r="G81" s="11"/>
      <c r="H81" s="11"/>
      <c r="I81" s="11">
        <f t="shared" si="0"/>
        <v>0</v>
      </c>
      <c r="J81" s="11"/>
      <c r="K81" s="11"/>
      <c r="L81" s="11">
        <f t="shared" si="2"/>
        <v>0</v>
      </c>
    </row>
    <row r="82" spans="1:12" s="10" customFormat="1" ht="39" customHeight="1">
      <c r="A82" s="18" t="s">
        <v>127</v>
      </c>
      <c r="B82" s="129" t="s">
        <v>61</v>
      </c>
      <c r="C82" s="130"/>
      <c r="D82" s="130"/>
      <c r="E82" s="131"/>
      <c r="F82" s="40"/>
      <c r="G82" s="11"/>
      <c r="H82" s="11"/>
      <c r="I82" s="11">
        <f t="shared" si="0"/>
        <v>0</v>
      </c>
      <c r="J82" s="11"/>
      <c r="K82" s="11"/>
      <c r="L82" s="11">
        <f t="shared" si="2"/>
        <v>0</v>
      </c>
    </row>
    <row r="83" spans="1:15" s="10" customFormat="1" ht="24.75" customHeight="1">
      <c r="A83" s="1"/>
      <c r="B83" s="93" t="s">
        <v>74</v>
      </c>
      <c r="C83" s="121"/>
      <c r="D83" s="95"/>
      <c r="E83" s="96"/>
      <c r="F83" s="11"/>
      <c r="G83" s="80">
        <f>+G23-G35-G42-G55+G70</f>
        <v>508.11999999999534</v>
      </c>
      <c r="H83" s="80">
        <f>+H23-H35-H42-H55+H70+H74</f>
        <v>0</v>
      </c>
      <c r="I83" s="80">
        <f>+I23-I35-I42-I55+I70</f>
        <v>508.11999999999534</v>
      </c>
      <c r="J83" s="80">
        <f>+J23-J35-J42-J55+J70</f>
        <v>-669.2199999997392</v>
      </c>
      <c r="K83" s="80">
        <f>+K23-K35-K42-K55+K70</f>
        <v>0</v>
      </c>
      <c r="L83" s="80">
        <f>+L23-L35-L42-L55+L70</f>
        <v>-669.2199999997392</v>
      </c>
      <c r="O83" s="81">
        <f>+G83-M85</f>
        <v>1016.2399999999955</v>
      </c>
    </row>
    <row r="84" spans="1:12" s="10" customFormat="1" ht="24.75" customHeight="1">
      <c r="A84" s="28"/>
      <c r="B84" s="93" t="s">
        <v>49</v>
      </c>
      <c r="C84" s="94"/>
      <c r="D84" s="95"/>
      <c r="E84" s="96"/>
      <c r="F84" s="36"/>
      <c r="G84" s="11">
        <v>545.26</v>
      </c>
      <c r="H84" s="11"/>
      <c r="I84" s="11">
        <f t="shared" si="0"/>
        <v>545.26</v>
      </c>
      <c r="J84" s="11">
        <v>1214.48</v>
      </c>
      <c r="K84" s="11"/>
      <c r="L84" s="11">
        <f>J84+K84</f>
        <v>1214.48</v>
      </c>
    </row>
    <row r="85" spans="1:13" s="10" customFormat="1" ht="24.75" customHeight="1">
      <c r="A85" s="43"/>
      <c r="B85" s="122" t="s">
        <v>50</v>
      </c>
      <c r="C85" s="123"/>
      <c r="D85" s="124"/>
      <c r="E85" s="125"/>
      <c r="F85" s="36"/>
      <c r="G85" s="11">
        <v>1053.38</v>
      </c>
      <c r="H85" s="11"/>
      <c r="I85" s="11">
        <f t="shared" si="0"/>
        <v>1053.38</v>
      </c>
      <c r="J85" s="11">
        <v>545.26</v>
      </c>
      <c r="K85" s="11"/>
      <c r="L85" s="11">
        <f>J85+K85</f>
        <v>545.26</v>
      </c>
      <c r="M85" s="10">
        <f>+G84-G85</f>
        <v>-508.1200000000001</v>
      </c>
    </row>
    <row r="86" spans="1:13" s="10" customFormat="1" ht="12.75">
      <c r="A86" s="32"/>
      <c r="B86" s="31"/>
      <c r="C86" s="31"/>
      <c r="D86" s="31"/>
      <c r="E86" s="31"/>
      <c r="F86" s="31"/>
      <c r="G86" s="33"/>
      <c r="H86" s="33"/>
      <c r="I86" s="33"/>
      <c r="J86" s="33"/>
      <c r="K86" s="33"/>
      <c r="M86" s="81"/>
    </row>
    <row r="87" spans="1:14" s="10" customFormat="1" ht="12.75">
      <c r="A87" s="32"/>
      <c r="B87" s="31"/>
      <c r="C87" s="31"/>
      <c r="D87" s="31"/>
      <c r="E87" s="31"/>
      <c r="F87" s="31"/>
      <c r="G87" s="33"/>
      <c r="H87" s="33"/>
      <c r="I87" s="33"/>
      <c r="J87" s="33"/>
      <c r="K87" s="33"/>
      <c r="N87" s="10">
        <f>+G84-G85</f>
        <v>-508.1200000000001</v>
      </c>
    </row>
    <row r="88" spans="1:11" s="10" customFormat="1" ht="12.75">
      <c r="A88" s="55" t="s">
        <v>135</v>
      </c>
      <c r="B88" s="56"/>
      <c r="C88" s="56"/>
      <c r="D88" s="56"/>
      <c r="E88" s="56" t="s">
        <v>129</v>
      </c>
      <c r="F88" s="56"/>
      <c r="G88" s="56"/>
      <c r="H88" s="57"/>
      <c r="I88" s="71" t="s">
        <v>136</v>
      </c>
      <c r="J88" s="56" t="s">
        <v>137</v>
      </c>
      <c r="K88" s="56"/>
    </row>
    <row r="89" spans="1:14" s="10" customFormat="1" ht="25.5" customHeight="1">
      <c r="A89" s="126" t="s">
        <v>60</v>
      </c>
      <c r="B89" s="126"/>
      <c r="C89" s="126"/>
      <c r="D89" s="126"/>
      <c r="E89" s="126"/>
      <c r="F89" s="126"/>
      <c r="G89" s="126"/>
      <c r="H89" s="72" t="s">
        <v>54</v>
      </c>
      <c r="I89" s="8"/>
      <c r="J89" s="120" t="s">
        <v>55</v>
      </c>
      <c r="K89" s="120"/>
      <c r="N89" s="81">
        <f>+N87+G83</f>
        <v>-4.774847184307873E-12</v>
      </c>
    </row>
    <row r="90" s="10" customFormat="1" ht="12.75"/>
    <row r="91" s="10" customFormat="1" ht="12.75">
      <c r="F91" s="33"/>
    </row>
    <row r="92" s="10" customFormat="1" ht="12.75">
      <c r="F92" s="33"/>
    </row>
    <row r="93" s="10" customFormat="1" ht="12.75">
      <c r="F93" s="33"/>
    </row>
    <row r="94" s="10" customFormat="1" ht="12.75">
      <c r="F94" s="33"/>
    </row>
    <row r="95" s="10" customFormat="1" ht="12.75">
      <c r="F95" s="33"/>
    </row>
    <row r="96" s="10" customFormat="1" ht="12.75">
      <c r="F96" s="33"/>
    </row>
    <row r="97" s="10" customFormat="1" ht="12.75">
      <c r="F97" s="33"/>
    </row>
    <row r="98" s="10" customFormat="1" ht="12.75">
      <c r="F98" s="33"/>
    </row>
    <row r="99" s="10" customFormat="1" ht="12.75">
      <c r="F99" s="33"/>
    </row>
    <row r="100" s="10" customFormat="1" ht="12.75">
      <c r="F100" s="33"/>
    </row>
    <row r="101" s="10" customFormat="1" ht="12.75">
      <c r="F101" s="33"/>
    </row>
    <row r="102" s="10" customFormat="1" ht="12.75">
      <c r="F102" s="33"/>
    </row>
    <row r="103" s="10" customFormat="1" ht="12.75">
      <c r="F103" s="33"/>
    </row>
    <row r="104" s="10" customFormat="1" ht="12.75">
      <c r="F104" s="33"/>
    </row>
    <row r="105" s="10" customFormat="1" ht="12.75">
      <c r="F105" s="33"/>
    </row>
    <row r="106" s="10" customFormat="1" ht="12.75">
      <c r="F106" s="33"/>
    </row>
    <row r="107" s="10" customFormat="1" ht="12.75">
      <c r="F107" s="33"/>
    </row>
    <row r="108" s="10" customFormat="1" ht="12.75">
      <c r="F108" s="33"/>
    </row>
    <row r="109" s="10" customFormat="1" ht="12.75">
      <c r="F109" s="33"/>
    </row>
    <row r="110" s="10" customFormat="1" ht="12.75">
      <c r="F110" s="33"/>
    </row>
    <row r="111" s="10" customFormat="1" ht="12.75">
      <c r="F111" s="33"/>
    </row>
    <row r="112" s="10" customFormat="1" ht="12.75">
      <c r="F112" s="33"/>
    </row>
    <row r="113" s="10" customFormat="1" ht="12.75">
      <c r="F113" s="33"/>
    </row>
  </sheetData>
  <sheetProtection/>
  <mergeCells count="45">
    <mergeCell ref="J89:K89"/>
    <mergeCell ref="B83:E83"/>
    <mergeCell ref="B84:E84"/>
    <mergeCell ref="B85:E85"/>
    <mergeCell ref="A89:G89"/>
    <mergeCell ref="B74:E74"/>
    <mergeCell ref="D77:E77"/>
    <mergeCell ref="B79:E79"/>
    <mergeCell ref="B82:E82"/>
    <mergeCell ref="B68:E68"/>
    <mergeCell ref="B69:E69"/>
    <mergeCell ref="B70:E70"/>
    <mergeCell ref="B73:E73"/>
    <mergeCell ref="C64:E64"/>
    <mergeCell ref="C65:E65"/>
    <mergeCell ref="B66:E66"/>
    <mergeCell ref="B67:E67"/>
    <mergeCell ref="B58:E58"/>
    <mergeCell ref="C59:E59"/>
    <mergeCell ref="C60:E60"/>
    <mergeCell ref="C63:E63"/>
    <mergeCell ref="C40:E40"/>
    <mergeCell ref="B55:E55"/>
    <mergeCell ref="B56:E56"/>
    <mergeCell ref="B57:E57"/>
    <mergeCell ref="B21:E21"/>
    <mergeCell ref="B22:E22"/>
    <mergeCell ref="D27:E27"/>
    <mergeCell ref="C38:E38"/>
    <mergeCell ref="A16:L16"/>
    <mergeCell ref="A17:L17"/>
    <mergeCell ref="F18:L18"/>
    <mergeCell ref="A19:A20"/>
    <mergeCell ref="B19:E20"/>
    <mergeCell ref="F19:F20"/>
    <mergeCell ref="A5:L6"/>
    <mergeCell ref="A7:L7"/>
    <mergeCell ref="A8:L8"/>
    <mergeCell ref="A9:L9"/>
    <mergeCell ref="G19:I19"/>
    <mergeCell ref="J19:L19"/>
    <mergeCell ref="A10:L11"/>
    <mergeCell ref="A12:F12"/>
    <mergeCell ref="A13:L13"/>
    <mergeCell ref="A14:L14"/>
  </mergeCells>
  <printOptions/>
  <pageMargins left="0.75" right="0.75" top="1" bottom="1" header="0" footer="0"/>
  <pageSetup horizontalDpi="600" verticalDpi="600" orientation="portrait" paperSize="9" scale="75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Buhalterija</cp:lastModifiedBy>
  <cp:lastPrinted>2017-02-27T14:34:11Z</cp:lastPrinted>
  <dcterms:created xsi:type="dcterms:W3CDTF">2009-07-20T14:30:53Z</dcterms:created>
  <dcterms:modified xsi:type="dcterms:W3CDTF">2017-03-13T10:06:07Z</dcterms:modified>
  <cp:category/>
  <cp:version/>
  <cp:contentType/>
  <cp:contentStatus/>
</cp:coreProperties>
</file>