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Lapas1" sheetId="1" r:id="rId1"/>
  </sheets>
  <definedNames>
    <definedName name="_xlnm.Print_Area" localSheetId="0">'Lapas1'!$A$1:$L$88</definedName>
  </definedNames>
  <calcPr fullCalcOnLoad="1"/>
</workbook>
</file>

<file path=xl/sharedStrings.xml><?xml version="1.0" encoding="utf-8"?>
<sst xmlns="http://schemas.openxmlformats.org/spreadsheetml/2006/main" count="146" uniqueCount="131">
  <si>
    <t>(data)</t>
  </si>
  <si>
    <t>Eil. Nr.</t>
  </si>
  <si>
    <t>Straipsniai</t>
  </si>
  <si>
    <t xml:space="preserve">Pastabos Nr. </t>
  </si>
  <si>
    <t>A.</t>
  </si>
  <si>
    <t>I.</t>
  </si>
  <si>
    <t>II.</t>
  </si>
  <si>
    <t>III.</t>
  </si>
  <si>
    <t>IV.</t>
  </si>
  <si>
    <t>B.</t>
  </si>
  <si>
    <t>C.</t>
  </si>
  <si>
    <t>V.</t>
  </si>
  <si>
    <t>Iš savivaldybės biudžeto</t>
  </si>
  <si>
    <t xml:space="preserve">IV. 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</si>
  <si>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</si>
  <si>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</si>
  <si>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</si>
  <si>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</si>
  <si>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</si>
  <si>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</si>
  <si>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</si>
  <si>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</si>
  <si>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</si>
  <si>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</si>
  <si>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</si>
  <si>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</si>
  <si>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</si>
  <si>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</si>
  <si>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</si>
  <si>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</si>
  <si>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</si>
  <si>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</si>
  <si>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</si>
  <si>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</si>
  <si>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</si>
  <si>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</si>
  <si>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</si>
  <si>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</si>
  <si>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</si>
  <si>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</si>
  <si>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</si>
  <si>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</si>
  <si>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</si>
  <si>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</si>
  <si>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</si>
  <si>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</si>
  <si>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</si>
  <si>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</si>
  <si>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</si>
  <si>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</si>
  <si>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</si>
  <si>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</si>
  <si>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 xml:space="preserve"> (parašas) </t>
  </si>
  <si>
    <t>(vardas ir pavardė)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</si>
  <si>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</si>
  <si>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</si>
  <si>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</si>
  <si>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(teisės aktais įpareigoto pasirašyti asmens pareigų pavadinimas)</t>
  </si>
  <si>
    <t>VALIUTOS KURSŲ PASIKEITIMO ĮTAKA PINIGŲ IR PINIGŲ EKVIVALENTŲ LIKUČIUI</t>
  </si>
  <si>
    <t>I.1.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</si>
  <si>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</si>
  <si>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</si>
  <si>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</si>
  <si>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</si>
  <si>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</si>
  <si>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</si>
  <si>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</si>
  <si>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</si>
  <si>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</si>
  <si>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</si>
  <si>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</si>
  <si>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</si>
  <si>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</si>
  <si>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</si>
  <si>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</si>
  <si>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</si>
  <si>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</si>
  <si>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</si>
  <si>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</si>
  <si>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</si>
  <si>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</si>
  <si>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</si>
  <si>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</si>
  <si>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</si>
  <si>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</si>
  <si>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</si>
  <si>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</si>
  <si>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</si>
  <si>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</si>
  <si>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</si>
  <si>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</si>
  <si>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</si>
  <si>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</si>
  <si>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</si>
  <si>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</si>
  <si>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</si>
  <si>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</si>
  <si>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</si>
  <si>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</si>
  <si>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</si>
  <si>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</si>
  <si>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</si>
  <si>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</si>
  <si>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</si>
  <si>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</si>
  <si>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</si>
  <si>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</si>
  <si>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</si>
  <si>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III.11.</t>
  </si>
  <si>
    <t>III.12.</t>
  </si>
  <si>
    <t>IV.1.</t>
  </si>
  <si>
    <t>IV.2.</t>
  </si>
  <si>
    <t>IV.3.</t>
  </si>
  <si>
    <t>IV.4.</t>
  </si>
  <si>
    <t>Įm.k.190565573 Šermukšnių 2, Skaistgirys</t>
  </si>
  <si>
    <t>Direktorė</t>
  </si>
  <si>
    <t>SKAISTGIRIO GIMNAZIJA</t>
  </si>
  <si>
    <t>Viešojo sektoriaus subjektams</t>
  </si>
  <si>
    <t>P02</t>
  </si>
  <si>
    <t xml:space="preserve">                  </t>
  </si>
  <si>
    <t xml:space="preserve"> </t>
  </si>
  <si>
    <t xml:space="preserve">     Edita Aukselienė</t>
  </si>
  <si>
    <t>PAGAL 2017 M. GRUODŽIO 31D. DUOMENIS</t>
  </si>
  <si>
    <t>2018-03-06 Nr. 18</t>
  </si>
  <si>
    <t>Finansavimo sumos kitoms išlaidomsir atsargoms:</t>
  </si>
  <si>
    <t xml:space="preserve">Terminuotųjų indėlių padidėjimas    (sumažėjimas)                 </t>
  </si>
  <si>
    <t>Kiti  investicinės veiklos pinigų srautai</t>
  </si>
  <si>
    <t xml:space="preserve">Grąžintos ir perduotos finansavimo sumos ilgalaikiam ir biologiniam turtui įsigyti </t>
  </si>
  <si>
    <t>Gauti dalininko įnašai</t>
  </si>
  <si>
    <t>D</t>
  </si>
  <si>
    <t>II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</si>
</sst>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E+00"/>
    <numFmt numFmtId="177" formatCode="0.000E+00"/>
    <numFmt numFmtId="178" formatCode="0.0E+00"/>
    <numFmt numFmtId="179" formatCode="0E+00"/>
    <numFmt numFmtId="180" formatCode="0.0"/>
    <numFmt numFmtId="181" formatCode="0.000"/>
    <numFmt numFmtId="182" formatCode="0.0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16" fontId="4" fillId="33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33" borderId="0" xfId="0" applyFont="1" applyFill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SheetLayoutView="106" workbookViewId="0" topLeftCell="A1">
      <selection activeCell="B24" sqref="B24"/>
    </sheetView>
  </sheetViews>
  <sheetFormatPr defaultColWidth="9.140625" defaultRowHeight="12.75"/>
  <cols>
    <col min="1" max="1" width="4.8515625" style="9" customWidth="1"/>
    <col min="2" max="3" width="1.28515625" style="10" customWidth="1"/>
    <col min="4" max="4" width="2.7109375" style="10" customWidth="1"/>
    <col min="5" max="5" width="34.7109375" style="10" customWidth="1"/>
    <col min="6" max="6" width="8.57421875" style="33" customWidth="1"/>
    <col min="7" max="7" width="10.57421875" style="9" customWidth="1"/>
    <col min="8" max="8" width="12.28125" style="9" customWidth="1"/>
    <col min="9" max="9" width="9.57421875" style="9" customWidth="1"/>
    <col min="10" max="10" width="9.8515625" style="9" customWidth="1"/>
    <col min="11" max="11" width="11.8515625" style="9" customWidth="1"/>
    <col min="12" max="12" width="9.421875" style="9" customWidth="1"/>
    <col min="13" max="13" width="9.8515625" style="9" bestFit="1" customWidth="1"/>
    <col min="14" max="16384" width="9.140625" style="9" customWidth="1"/>
  </cols>
  <sheetData>
    <row r="1" spans="1:11" ht="12.75">
      <c r="A1" s="65"/>
      <c r="B1" s="33"/>
      <c r="C1" s="33"/>
      <c r="D1" s="33"/>
      <c r="E1" s="33"/>
      <c r="G1" s="65"/>
      <c r="I1" s="66"/>
      <c r="J1" s="65"/>
      <c r="K1" s="65"/>
    </row>
    <row r="2" spans="7:11" ht="12.75">
      <c r="G2" s="47"/>
      <c r="I2" s="51" t="s">
        <v>49</v>
      </c>
      <c r="J2" s="47"/>
      <c r="K2" s="47"/>
    </row>
    <row r="3" spans="7:11" ht="12.75">
      <c r="G3" s="47"/>
      <c r="I3" s="51" t="s">
        <v>81</v>
      </c>
      <c r="K3" s="47"/>
    </row>
    <row r="5" spans="1:12" ht="12.75" customHeight="1">
      <c r="A5" s="123" t="s">
        <v>14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6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.75" customHeight="1">
      <c r="A7" s="105" t="s">
        <v>116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2.75" customHeight="1">
      <c r="A8" s="105" t="s">
        <v>56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2.75" customHeight="1">
      <c r="A9" s="105" t="s">
        <v>114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2.75" customHeight="1">
      <c r="A10" s="120" t="s">
        <v>69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6" ht="12.75">
      <c r="A12" s="121"/>
      <c r="B12" s="122"/>
      <c r="C12" s="122"/>
      <c r="D12" s="122"/>
      <c r="E12" s="122"/>
      <c r="F12" s="122"/>
    </row>
    <row r="13" spans="1:12" ht="15.75" customHeight="1">
      <c r="A13" s="123" t="s">
        <v>15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2.75" customHeight="1">
      <c r="A14" s="123" t="s">
        <v>122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1" ht="12.75">
      <c r="A15" s="7"/>
      <c r="B15" s="45"/>
      <c r="C15" s="45"/>
      <c r="D15" s="45"/>
      <c r="E15" s="45"/>
      <c r="F15" s="45"/>
      <c r="G15" s="46"/>
      <c r="H15" s="46"/>
      <c r="I15" s="46"/>
      <c r="J15" s="46"/>
      <c r="K15" s="46"/>
    </row>
    <row r="16" spans="1:12" ht="12.75" customHeight="1">
      <c r="A16" s="105" t="s">
        <v>123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ht="12.75" customHeight="1">
      <c r="A17" s="105" t="s">
        <v>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ht="12.75" customHeight="1">
      <c r="A18" s="7"/>
      <c r="B18" s="8"/>
      <c r="C18" s="8"/>
      <c r="D18" s="8"/>
      <c r="E18" s="8"/>
      <c r="F18" s="106" t="s">
        <v>82</v>
      </c>
      <c r="G18" s="106"/>
      <c r="H18" s="106"/>
      <c r="I18" s="106"/>
      <c r="J18" s="106"/>
      <c r="K18" s="106"/>
      <c r="L18" s="106"/>
    </row>
    <row r="19" spans="1:12" ht="24.75" customHeight="1">
      <c r="A19" s="107" t="s">
        <v>1</v>
      </c>
      <c r="B19" s="109" t="s">
        <v>2</v>
      </c>
      <c r="C19" s="110"/>
      <c r="D19" s="110"/>
      <c r="E19" s="111"/>
      <c r="F19" s="115" t="s">
        <v>3</v>
      </c>
      <c r="G19" s="117" t="s">
        <v>16</v>
      </c>
      <c r="H19" s="118"/>
      <c r="I19" s="119"/>
      <c r="J19" s="117" t="s">
        <v>17</v>
      </c>
      <c r="K19" s="118"/>
      <c r="L19" s="119"/>
    </row>
    <row r="20" spans="1:12" ht="38.25">
      <c r="A20" s="108"/>
      <c r="B20" s="112"/>
      <c r="C20" s="113"/>
      <c r="D20" s="113"/>
      <c r="E20" s="114"/>
      <c r="F20" s="116"/>
      <c r="G20" s="1" t="s">
        <v>50</v>
      </c>
      <c r="H20" s="1" t="s">
        <v>78</v>
      </c>
      <c r="I20" s="69" t="s">
        <v>80</v>
      </c>
      <c r="J20" s="1" t="s">
        <v>50</v>
      </c>
      <c r="K20" s="1" t="s">
        <v>79</v>
      </c>
      <c r="L20" s="69" t="s">
        <v>80</v>
      </c>
    </row>
    <row r="21" spans="1:12" ht="12.75" customHeight="1">
      <c r="A21" s="3">
        <v>1</v>
      </c>
      <c r="B21" s="102">
        <v>2</v>
      </c>
      <c r="C21" s="103"/>
      <c r="D21" s="103"/>
      <c r="E21" s="104"/>
      <c r="F21" s="2" t="s">
        <v>51</v>
      </c>
      <c r="G21" s="1">
        <v>4</v>
      </c>
      <c r="H21" s="1">
        <v>5</v>
      </c>
      <c r="I21" s="1">
        <v>6</v>
      </c>
      <c r="J21" s="70">
        <v>7</v>
      </c>
      <c r="K21" s="70">
        <v>8</v>
      </c>
      <c r="L21" s="70">
        <v>9</v>
      </c>
    </row>
    <row r="22" spans="1:12" s="10" customFormat="1" ht="24.75" customHeight="1">
      <c r="A22" s="1" t="s">
        <v>4</v>
      </c>
      <c r="B22" s="79" t="s">
        <v>18</v>
      </c>
      <c r="C22" s="83"/>
      <c r="D22" s="81"/>
      <c r="E22" s="82"/>
      <c r="F22" s="4"/>
      <c r="G22" s="76">
        <f>+G24+G31+G32+G34-G36-G37-G41-G42-G38</f>
        <v>-28.80000000016298</v>
      </c>
      <c r="H22" s="76"/>
      <c r="I22" s="76">
        <f>+I24+I31+I32+I34-I36-I37-I41-I42-I38</f>
        <v>-28.80000000016298</v>
      </c>
      <c r="J22" s="76">
        <f>+J24+J31+J32+J34-J36-J37-J41-J42-J38</f>
        <v>508.11999999999534</v>
      </c>
      <c r="K22" s="76"/>
      <c r="L22" s="76">
        <f>+L24+L31+L32+L34-L36-L37-L41-L42-L38</f>
        <v>508.11999999999534</v>
      </c>
    </row>
    <row r="23" spans="1:12" s="10" customFormat="1" ht="12.75" customHeight="1">
      <c r="A23" s="26" t="s">
        <v>5</v>
      </c>
      <c r="B23" s="62" t="s">
        <v>19</v>
      </c>
      <c r="C23" s="48"/>
      <c r="D23" s="12"/>
      <c r="E23" s="13"/>
      <c r="F23" s="4"/>
      <c r="G23" s="76">
        <f>G24+G31+G32+G34</f>
        <v>756777.35</v>
      </c>
      <c r="H23" s="11"/>
      <c r="I23" s="11">
        <f aca="true" t="shared" si="0" ref="I23:I78">G23+H23</f>
        <v>756777.35</v>
      </c>
      <c r="J23" s="76">
        <f>J24+J31+J32+J34</f>
        <v>753538.7600000002</v>
      </c>
      <c r="K23" s="11"/>
      <c r="L23" s="11">
        <f>J23+K23</f>
        <v>753538.7600000002</v>
      </c>
    </row>
    <row r="24" spans="1:12" s="10" customFormat="1" ht="16.5" customHeight="1">
      <c r="A24" s="26" t="s">
        <v>59</v>
      </c>
      <c r="B24" s="60"/>
      <c r="C24" s="49" t="s">
        <v>124</v>
      </c>
      <c r="D24" s="61"/>
      <c r="E24" s="30"/>
      <c r="F24" s="25"/>
      <c r="G24" s="76">
        <f>G25+G26+G28+G27</f>
        <v>696237.27</v>
      </c>
      <c r="H24" s="11"/>
      <c r="I24" s="11">
        <f t="shared" si="0"/>
        <v>696237.27</v>
      </c>
      <c r="J24" s="76">
        <f>J25+J26+J28+J27</f>
        <v>685421.1600000001</v>
      </c>
      <c r="K24" s="11"/>
      <c r="L24" s="11">
        <f>J24+K24</f>
        <v>685421.1600000001</v>
      </c>
    </row>
    <row r="25" spans="1:13" s="10" customFormat="1" ht="12.75" customHeight="1">
      <c r="A25" s="18" t="s">
        <v>89</v>
      </c>
      <c r="B25" s="6"/>
      <c r="C25" s="19"/>
      <c r="D25" s="34" t="s">
        <v>20</v>
      </c>
      <c r="E25" s="20"/>
      <c r="F25" s="21"/>
      <c r="G25" s="11">
        <f>453700-2300+14367.39+3533+16200+2600+300+118.72+215.03+122.61+79.1+342</f>
        <v>489277.85</v>
      </c>
      <c r="H25" s="11"/>
      <c r="I25" s="11">
        <f>G25+H25</f>
        <v>489277.85</v>
      </c>
      <c r="J25" s="11">
        <f>465267.84-1500</f>
        <v>463767.84</v>
      </c>
      <c r="K25" s="11"/>
      <c r="L25" s="11">
        <f>J25+K25</f>
        <v>463767.84</v>
      </c>
      <c r="M25" s="10">
        <f>+G25+G68</f>
        <v>543217.82</v>
      </c>
    </row>
    <row r="26" spans="1:13" s="10" customFormat="1" ht="12.75" customHeight="1">
      <c r="A26" s="18" t="s">
        <v>90</v>
      </c>
      <c r="B26" s="6"/>
      <c r="C26" s="19"/>
      <c r="D26" s="34" t="s">
        <v>12</v>
      </c>
      <c r="E26" s="25"/>
      <c r="F26" s="35"/>
      <c r="G26" s="76">
        <f>208900-2500+200</f>
        <v>206600</v>
      </c>
      <c r="H26" s="76"/>
      <c r="I26" s="76">
        <f t="shared" si="0"/>
        <v>206600</v>
      </c>
      <c r="J26" s="11">
        <f>232649.99-12500</f>
        <v>220149.99</v>
      </c>
      <c r="K26" s="76"/>
      <c r="L26" s="11">
        <f aca="true" t="shared" si="1" ref="L26:L66">J26+K26</f>
        <v>220149.99</v>
      </c>
      <c r="M26" s="77">
        <f>+G26+G69</f>
        <v>235100</v>
      </c>
    </row>
    <row r="27" spans="1:16" s="10" customFormat="1" ht="27" customHeight="1">
      <c r="A27" s="18" t="s">
        <v>91</v>
      </c>
      <c r="B27" s="6"/>
      <c r="C27" s="19"/>
      <c r="D27" s="90" t="s">
        <v>70</v>
      </c>
      <c r="E27" s="93"/>
      <c r="F27" s="35"/>
      <c r="G27" s="11"/>
      <c r="H27" s="11"/>
      <c r="I27" s="11">
        <f t="shared" si="0"/>
        <v>0</v>
      </c>
      <c r="J27" s="11">
        <v>1008.52</v>
      </c>
      <c r="K27" s="11"/>
      <c r="L27" s="11">
        <f t="shared" si="1"/>
        <v>1008.52</v>
      </c>
      <c r="P27" s="77">
        <f>+G23-G42</f>
        <v>29681.059999999823</v>
      </c>
    </row>
    <row r="28" spans="1:12" s="10" customFormat="1" ht="12.75" customHeight="1">
      <c r="A28" s="18" t="s">
        <v>92</v>
      </c>
      <c r="B28" s="6"/>
      <c r="C28" s="37" t="s">
        <v>65</v>
      </c>
      <c r="D28" s="63"/>
      <c r="E28" s="64"/>
      <c r="F28" s="36"/>
      <c r="G28" s="11">
        <v>359.42</v>
      </c>
      <c r="H28" s="11"/>
      <c r="I28" s="11">
        <f t="shared" si="0"/>
        <v>359.42</v>
      </c>
      <c r="J28" s="11">
        <v>494.81</v>
      </c>
      <c r="K28" s="11"/>
      <c r="L28" s="11">
        <f t="shared" si="1"/>
        <v>494.81</v>
      </c>
    </row>
    <row r="29" spans="1:12" s="10" customFormat="1" ht="12.75" customHeight="1">
      <c r="A29" s="18" t="s">
        <v>60</v>
      </c>
      <c r="B29" s="6"/>
      <c r="C29" s="23" t="s">
        <v>21</v>
      </c>
      <c r="D29" s="75"/>
      <c r="E29" s="64"/>
      <c r="F29" s="36"/>
      <c r="G29" s="11"/>
      <c r="H29" s="11"/>
      <c r="I29" s="11">
        <f t="shared" si="0"/>
        <v>0</v>
      </c>
      <c r="J29" s="11"/>
      <c r="K29" s="11"/>
      <c r="L29" s="11">
        <f t="shared" si="1"/>
        <v>0</v>
      </c>
    </row>
    <row r="30" spans="1:12" s="10" customFormat="1" ht="12.75" customHeight="1">
      <c r="A30" s="44" t="s">
        <v>83</v>
      </c>
      <c r="B30" s="22"/>
      <c r="C30" s="71" t="s">
        <v>22</v>
      </c>
      <c r="D30" s="72"/>
      <c r="E30" s="41"/>
      <c r="F30" s="36"/>
      <c r="G30" s="11"/>
      <c r="H30" s="11"/>
      <c r="I30" s="11">
        <f t="shared" si="0"/>
        <v>0</v>
      </c>
      <c r="J30" s="11"/>
      <c r="K30" s="11"/>
      <c r="L30" s="11">
        <f t="shared" si="1"/>
        <v>0</v>
      </c>
    </row>
    <row r="31" spans="1:12" s="10" customFormat="1" ht="12.75" customHeight="1">
      <c r="A31" s="18" t="s">
        <v>84</v>
      </c>
      <c r="B31" s="6"/>
      <c r="C31" s="49" t="s">
        <v>71</v>
      </c>
      <c r="D31" s="49"/>
      <c r="E31" s="20"/>
      <c r="F31" s="36"/>
      <c r="G31" s="11">
        <v>29727.23</v>
      </c>
      <c r="H31" s="11"/>
      <c r="I31" s="11">
        <f t="shared" si="0"/>
        <v>29727.23</v>
      </c>
      <c r="J31" s="11">
        <v>22026.52</v>
      </c>
      <c r="K31" s="11"/>
      <c r="L31" s="11">
        <f t="shared" si="1"/>
        <v>22026.52</v>
      </c>
    </row>
    <row r="32" spans="1:12" s="10" customFormat="1" ht="12.75" customHeight="1">
      <c r="A32" s="18" t="s">
        <v>85</v>
      </c>
      <c r="B32" s="6"/>
      <c r="C32" s="49" t="s">
        <v>63</v>
      </c>
      <c r="D32" s="58"/>
      <c r="E32" s="59"/>
      <c r="F32" s="36"/>
      <c r="G32" s="11">
        <f>21806.81+7903.05</f>
        <v>29709.86</v>
      </c>
      <c r="H32" s="11"/>
      <c r="I32" s="11">
        <f t="shared" si="0"/>
        <v>29709.86</v>
      </c>
      <c r="J32" s="11">
        <v>21718.81</v>
      </c>
      <c r="K32" s="11"/>
      <c r="L32" s="11">
        <f t="shared" si="1"/>
        <v>21718.81</v>
      </c>
    </row>
    <row r="33" spans="1:12" s="10" customFormat="1" ht="12.75" customHeight="1">
      <c r="A33" s="18" t="s">
        <v>86</v>
      </c>
      <c r="B33" s="6"/>
      <c r="C33" s="49" t="s">
        <v>23</v>
      </c>
      <c r="D33" s="49"/>
      <c r="E33" s="20"/>
      <c r="F33" s="36"/>
      <c r="G33" s="11"/>
      <c r="H33" s="11"/>
      <c r="I33" s="11">
        <f t="shared" si="0"/>
        <v>0</v>
      </c>
      <c r="J33" s="11"/>
      <c r="K33" s="11"/>
      <c r="L33" s="11">
        <f t="shared" si="1"/>
        <v>0</v>
      </c>
    </row>
    <row r="34" spans="1:12" s="10" customFormat="1" ht="12.75" customHeight="1">
      <c r="A34" s="18" t="s">
        <v>87</v>
      </c>
      <c r="B34" s="6"/>
      <c r="C34" s="49" t="s">
        <v>24</v>
      </c>
      <c r="D34" s="49"/>
      <c r="E34" s="20"/>
      <c r="F34" s="36"/>
      <c r="G34" s="11">
        <v>1102.99</v>
      </c>
      <c r="H34" s="11"/>
      <c r="I34" s="11">
        <f t="shared" si="0"/>
        <v>1102.99</v>
      </c>
      <c r="J34" s="11">
        <f>22677.36+1498.86+196.05</f>
        <v>24372.27</v>
      </c>
      <c r="K34" s="11"/>
      <c r="L34" s="11">
        <f t="shared" si="1"/>
        <v>24372.27</v>
      </c>
    </row>
    <row r="35" spans="1:12" s="10" customFormat="1" ht="12.75" customHeight="1">
      <c r="A35" s="26" t="s">
        <v>6</v>
      </c>
      <c r="B35" s="15" t="s">
        <v>25</v>
      </c>
      <c r="C35" s="16"/>
      <c r="D35" s="16"/>
      <c r="E35" s="17"/>
      <c r="F35" s="36"/>
      <c r="G35" s="11">
        <f>G36+G37+G38+G39+G40+G41</f>
        <v>29709.86</v>
      </c>
      <c r="H35" s="11"/>
      <c r="I35" s="11">
        <f t="shared" si="0"/>
        <v>29709.86</v>
      </c>
      <c r="J35" s="11">
        <f>J36+J37+J38+J39+J40+J41</f>
        <v>44703.880000000005</v>
      </c>
      <c r="K35" s="11"/>
      <c r="L35" s="11">
        <f t="shared" si="1"/>
        <v>44703.880000000005</v>
      </c>
    </row>
    <row r="36" spans="1:12" s="10" customFormat="1" ht="12.75" customHeight="1">
      <c r="A36" s="18" t="s">
        <v>93</v>
      </c>
      <c r="B36" s="6"/>
      <c r="C36" s="34" t="s">
        <v>26</v>
      </c>
      <c r="D36" s="34"/>
      <c r="E36" s="25"/>
      <c r="F36" s="35"/>
      <c r="G36" s="11"/>
      <c r="H36" s="11"/>
      <c r="I36" s="11">
        <f t="shared" si="0"/>
        <v>0</v>
      </c>
      <c r="J36" s="11"/>
      <c r="K36" s="11"/>
      <c r="L36" s="11">
        <f t="shared" si="1"/>
        <v>0</v>
      </c>
    </row>
    <row r="37" spans="1:12" s="10" customFormat="1" ht="12.75" customHeight="1">
      <c r="A37" s="18" t="s">
        <v>94</v>
      </c>
      <c r="B37" s="6"/>
      <c r="C37" s="34" t="s">
        <v>27</v>
      </c>
      <c r="D37" s="34"/>
      <c r="E37" s="25"/>
      <c r="F37" s="35"/>
      <c r="G37" s="11">
        <v>29709.86</v>
      </c>
      <c r="H37" s="11"/>
      <c r="I37" s="11">
        <f t="shared" si="0"/>
        <v>29709.86</v>
      </c>
      <c r="J37" s="11">
        <f>22677.36+22026.52</f>
        <v>44703.880000000005</v>
      </c>
      <c r="K37" s="11"/>
      <c r="L37" s="11">
        <f t="shared" si="1"/>
        <v>44703.880000000005</v>
      </c>
    </row>
    <row r="38" spans="1:12" s="10" customFormat="1" ht="24.75" customHeight="1">
      <c r="A38" s="18" t="s">
        <v>62</v>
      </c>
      <c r="B38" s="6"/>
      <c r="C38" s="90" t="s">
        <v>61</v>
      </c>
      <c r="D38" s="92"/>
      <c r="E38" s="93"/>
      <c r="F38" s="35"/>
      <c r="G38" s="11"/>
      <c r="H38" s="11"/>
      <c r="I38" s="11">
        <f t="shared" si="0"/>
        <v>0</v>
      </c>
      <c r="J38" s="11"/>
      <c r="K38" s="11"/>
      <c r="L38" s="11">
        <f t="shared" si="1"/>
        <v>0</v>
      </c>
    </row>
    <row r="39" spans="1:12" s="10" customFormat="1" ht="12.75" customHeight="1">
      <c r="A39" s="18" t="s">
        <v>95</v>
      </c>
      <c r="B39" s="6"/>
      <c r="C39" s="23" t="s">
        <v>72</v>
      </c>
      <c r="D39" s="38"/>
      <c r="E39" s="24"/>
      <c r="F39" s="35"/>
      <c r="G39" s="11"/>
      <c r="H39" s="11"/>
      <c r="I39" s="11">
        <f t="shared" si="0"/>
        <v>0</v>
      </c>
      <c r="J39" s="11"/>
      <c r="K39" s="11"/>
      <c r="L39" s="11">
        <f t="shared" si="1"/>
        <v>0</v>
      </c>
    </row>
    <row r="40" spans="1:12" s="10" customFormat="1" ht="12.75" customHeight="1">
      <c r="A40" s="18" t="s">
        <v>96</v>
      </c>
      <c r="B40" s="6"/>
      <c r="C40" s="90" t="s">
        <v>117</v>
      </c>
      <c r="D40" s="81"/>
      <c r="E40" s="82"/>
      <c r="F40" s="35"/>
      <c r="G40" s="11"/>
      <c r="H40" s="11"/>
      <c r="I40" s="11">
        <f t="shared" si="0"/>
        <v>0</v>
      </c>
      <c r="J40" s="11"/>
      <c r="K40" s="11"/>
      <c r="L40" s="11">
        <f t="shared" si="1"/>
        <v>0</v>
      </c>
    </row>
    <row r="41" spans="1:12" s="10" customFormat="1" ht="12.75" customHeight="1">
      <c r="A41" s="18" t="s">
        <v>97</v>
      </c>
      <c r="B41" s="6"/>
      <c r="C41" s="34" t="s">
        <v>28</v>
      </c>
      <c r="D41" s="34"/>
      <c r="E41" s="25"/>
      <c r="F41" s="35"/>
      <c r="G41" s="11"/>
      <c r="H41" s="11"/>
      <c r="I41" s="11">
        <f t="shared" si="0"/>
        <v>0</v>
      </c>
      <c r="J41" s="11"/>
      <c r="K41" s="11"/>
      <c r="L41" s="11">
        <f t="shared" si="1"/>
        <v>0</v>
      </c>
    </row>
    <row r="42" spans="1:14" s="10" customFormat="1" ht="12.75" customHeight="1">
      <c r="A42" s="26" t="s">
        <v>7</v>
      </c>
      <c r="B42" s="15" t="s">
        <v>29</v>
      </c>
      <c r="C42" s="16"/>
      <c r="D42" s="16"/>
      <c r="E42" s="17"/>
      <c r="F42" s="36" t="s">
        <v>118</v>
      </c>
      <c r="G42" s="11">
        <f>SUM(G43:G54)</f>
        <v>727096.2900000002</v>
      </c>
      <c r="H42" s="11"/>
      <c r="I42" s="76">
        <f t="shared" si="0"/>
        <v>727096.2900000002</v>
      </c>
      <c r="J42" s="11">
        <f>SUM(J43:J54)</f>
        <v>708326.7600000002</v>
      </c>
      <c r="K42" s="11"/>
      <c r="L42" s="76">
        <f t="shared" si="1"/>
        <v>708326.7600000002</v>
      </c>
      <c r="N42" s="10">
        <f>+G42+G55</f>
        <v>809563.8900000001</v>
      </c>
    </row>
    <row r="43" spans="1:12" s="10" customFormat="1" ht="12.75" customHeight="1">
      <c r="A43" s="14" t="s">
        <v>98</v>
      </c>
      <c r="B43" s="22"/>
      <c r="C43" s="23" t="s">
        <v>30</v>
      </c>
      <c r="D43" s="55"/>
      <c r="E43" s="55"/>
      <c r="F43" s="39"/>
      <c r="G43" s="11">
        <f>472782.19+144916.66</f>
        <v>617698.85</v>
      </c>
      <c r="H43" s="11"/>
      <c r="I43" s="11">
        <f t="shared" si="0"/>
        <v>617698.85</v>
      </c>
      <c r="J43" s="11">
        <f>11025.93+109374.06+37154.02+4900+300787.23+7662.34+10148.31+98361.18+334.42+1513.75</f>
        <v>581261.2400000001</v>
      </c>
      <c r="K43" s="11"/>
      <c r="L43" s="11">
        <f t="shared" si="1"/>
        <v>581261.2400000001</v>
      </c>
    </row>
    <row r="44" spans="1:12" s="10" customFormat="1" ht="12.75" customHeight="1">
      <c r="A44" s="14" t="s">
        <v>99</v>
      </c>
      <c r="B44" s="22"/>
      <c r="C44" s="37" t="s">
        <v>31</v>
      </c>
      <c r="D44" s="38"/>
      <c r="E44" s="38"/>
      <c r="F44" s="39"/>
      <c r="G44" s="11">
        <f>901.1+16614.6+7271.9+2280.05</f>
        <v>27067.649999999998</v>
      </c>
      <c r="H44" s="11"/>
      <c r="I44" s="11">
        <f t="shared" si="0"/>
        <v>27067.649999999998</v>
      </c>
      <c r="J44" s="11">
        <f>1137.11+32529.71+1282.99+465.27</f>
        <v>35415.079999999994</v>
      </c>
      <c r="K44" s="11"/>
      <c r="L44" s="11">
        <f t="shared" si="1"/>
        <v>35415.079999999994</v>
      </c>
    </row>
    <row r="45" spans="1:12" s="10" customFormat="1" ht="12.75" customHeight="1">
      <c r="A45" s="14" t="s">
        <v>100</v>
      </c>
      <c r="B45" s="22"/>
      <c r="C45" s="37" t="s">
        <v>32</v>
      </c>
      <c r="D45" s="38"/>
      <c r="E45" s="38"/>
      <c r="F45" s="39"/>
      <c r="G45" s="11">
        <f>79.1+478.36</f>
        <v>557.46</v>
      </c>
      <c r="H45" s="11"/>
      <c r="I45" s="11">
        <f t="shared" si="0"/>
        <v>557.46</v>
      </c>
      <c r="J45" s="11">
        <f>58.4+521.15</f>
        <v>579.55</v>
      </c>
      <c r="K45" s="11"/>
      <c r="L45" s="11">
        <f t="shared" si="1"/>
        <v>579.55</v>
      </c>
    </row>
    <row r="46" spans="1:12" s="10" customFormat="1" ht="12.75" customHeight="1">
      <c r="A46" s="14" t="s">
        <v>101</v>
      </c>
      <c r="B46" s="22"/>
      <c r="C46" s="37" t="s">
        <v>33</v>
      </c>
      <c r="D46" s="38"/>
      <c r="E46" s="38"/>
      <c r="F46" s="39"/>
      <c r="G46" s="11">
        <v>9989.56</v>
      </c>
      <c r="H46" s="11"/>
      <c r="I46" s="11">
        <f t="shared" si="0"/>
        <v>9989.56</v>
      </c>
      <c r="J46" s="11">
        <f>1446.01+8396.87+20.66</f>
        <v>9863.54</v>
      </c>
      <c r="K46" s="11"/>
      <c r="L46" s="11">
        <f t="shared" si="1"/>
        <v>9863.54</v>
      </c>
    </row>
    <row r="47" spans="1:12" s="10" customFormat="1" ht="12.75" customHeight="1">
      <c r="A47" s="14" t="s">
        <v>102</v>
      </c>
      <c r="B47" s="22"/>
      <c r="C47" s="37" t="s">
        <v>34</v>
      </c>
      <c r="D47" s="38"/>
      <c r="E47" s="38"/>
      <c r="F47" s="36"/>
      <c r="G47" s="76">
        <v>1571.8</v>
      </c>
      <c r="H47" s="76"/>
      <c r="I47" s="76">
        <f t="shared" si="0"/>
        <v>1571.8</v>
      </c>
      <c r="J47" s="76">
        <f>1827.38+230</f>
        <v>2057.38</v>
      </c>
      <c r="K47" s="76"/>
      <c r="L47" s="76">
        <f t="shared" si="1"/>
        <v>2057.38</v>
      </c>
    </row>
    <row r="48" spans="1:12" s="10" customFormat="1" ht="12.75" customHeight="1">
      <c r="A48" s="14" t="s">
        <v>103</v>
      </c>
      <c r="B48" s="22"/>
      <c r="C48" s="23" t="s">
        <v>73</v>
      </c>
      <c r="D48" s="55"/>
      <c r="E48" s="55"/>
      <c r="F48" s="36"/>
      <c r="G48" s="76">
        <v>438.12</v>
      </c>
      <c r="H48" s="76"/>
      <c r="I48" s="76">
        <f t="shared" si="0"/>
        <v>438.12</v>
      </c>
      <c r="J48" s="76">
        <v>8813.55</v>
      </c>
      <c r="K48" s="76"/>
      <c r="L48" s="76">
        <f t="shared" si="1"/>
        <v>8813.55</v>
      </c>
    </row>
    <row r="49" spans="1:12" s="10" customFormat="1" ht="12.75" customHeight="1">
      <c r="A49" s="14" t="s">
        <v>104</v>
      </c>
      <c r="B49" s="22"/>
      <c r="C49" s="57" t="s">
        <v>74</v>
      </c>
      <c r="D49" s="24"/>
      <c r="E49" s="24"/>
      <c r="F49" s="36"/>
      <c r="G49" s="11">
        <f>300+17966.82+2528.07+27678.27+14367.39+342</f>
        <v>63182.55</v>
      </c>
      <c r="H49" s="11"/>
      <c r="I49" s="11">
        <f t="shared" si="0"/>
        <v>63182.55</v>
      </c>
      <c r="J49" s="11">
        <f>298+300+989.19+4014.24+6487.65+8086.25+19842.79+9000.41+1143.14+5626.06+1865.15+627+50+1031.64</f>
        <v>59361.52</v>
      </c>
      <c r="K49" s="11"/>
      <c r="L49" s="11">
        <f t="shared" si="1"/>
        <v>59361.52</v>
      </c>
    </row>
    <row r="50" spans="1:12" s="10" customFormat="1" ht="12.75" customHeight="1">
      <c r="A50" s="14" t="s">
        <v>105</v>
      </c>
      <c r="B50" s="22"/>
      <c r="C50" s="57" t="s">
        <v>35</v>
      </c>
      <c r="D50" s="24"/>
      <c r="E50" s="24"/>
      <c r="F50" s="36"/>
      <c r="G50" s="11"/>
      <c r="H50" s="11"/>
      <c r="I50" s="11">
        <f t="shared" si="0"/>
        <v>0</v>
      </c>
      <c r="J50" s="11"/>
      <c r="K50" s="11"/>
      <c r="L50" s="11">
        <f t="shared" si="1"/>
        <v>0</v>
      </c>
    </row>
    <row r="51" spans="1:12" s="10" customFormat="1" ht="12.75" customHeight="1">
      <c r="A51" s="14" t="s">
        <v>106</v>
      </c>
      <c r="B51" s="22"/>
      <c r="C51" s="57" t="s">
        <v>36</v>
      </c>
      <c r="D51" s="24"/>
      <c r="E51" s="24"/>
      <c r="F51" s="36"/>
      <c r="G51" s="11"/>
      <c r="H51" s="11"/>
      <c r="I51" s="11">
        <f t="shared" si="0"/>
        <v>0</v>
      </c>
      <c r="J51" s="11"/>
      <c r="K51" s="11"/>
      <c r="L51" s="11">
        <f t="shared" si="1"/>
        <v>0</v>
      </c>
    </row>
    <row r="52" spans="1:12" s="10" customFormat="1" ht="12.75" customHeight="1">
      <c r="A52" s="14" t="s">
        <v>107</v>
      </c>
      <c r="B52" s="22"/>
      <c r="C52" s="57" t="s">
        <v>64</v>
      </c>
      <c r="D52" s="24"/>
      <c r="E52" s="24"/>
      <c r="F52" s="36"/>
      <c r="G52" s="11">
        <v>6495.15</v>
      </c>
      <c r="H52" s="11"/>
      <c r="I52" s="11">
        <f t="shared" si="0"/>
        <v>6495.15</v>
      </c>
      <c r="J52" s="11">
        <f>3618.51+5837.31+889.78+433.25</f>
        <v>10778.85</v>
      </c>
      <c r="K52" s="11"/>
      <c r="L52" s="11">
        <f t="shared" si="1"/>
        <v>10778.85</v>
      </c>
    </row>
    <row r="53" spans="1:12" s="10" customFormat="1" ht="12.75" customHeight="1">
      <c r="A53" s="14" t="s">
        <v>108</v>
      </c>
      <c r="B53" s="22"/>
      <c r="C53" s="57" t="s">
        <v>75</v>
      </c>
      <c r="D53" s="24"/>
      <c r="E53" s="24"/>
      <c r="F53" s="36"/>
      <c r="G53" s="11"/>
      <c r="H53" s="11"/>
      <c r="I53" s="11">
        <f t="shared" si="0"/>
        <v>0</v>
      </c>
      <c r="J53" s="11"/>
      <c r="K53" s="11"/>
      <c r="L53" s="11">
        <f t="shared" si="1"/>
        <v>0</v>
      </c>
    </row>
    <row r="54" spans="1:12" s="10" customFormat="1" ht="12.75" customHeight="1">
      <c r="A54" s="14" t="s">
        <v>109</v>
      </c>
      <c r="B54" s="22"/>
      <c r="C54" s="57" t="s">
        <v>37</v>
      </c>
      <c r="D54" s="24"/>
      <c r="E54" s="24"/>
      <c r="F54" s="36"/>
      <c r="G54" s="11">
        <v>95.15</v>
      </c>
      <c r="H54" s="11"/>
      <c r="I54" s="11">
        <f t="shared" si="0"/>
        <v>95.15</v>
      </c>
      <c r="J54" s="11">
        <v>196.05</v>
      </c>
      <c r="K54" s="11"/>
      <c r="L54" s="11">
        <f t="shared" si="1"/>
        <v>196.05</v>
      </c>
    </row>
    <row r="55" spans="1:12" s="10" customFormat="1" ht="24.75" customHeight="1">
      <c r="A55" s="1" t="s">
        <v>9</v>
      </c>
      <c r="B55" s="79" t="s">
        <v>38</v>
      </c>
      <c r="C55" s="83"/>
      <c r="D55" s="81"/>
      <c r="E55" s="82"/>
      <c r="F55" s="35"/>
      <c r="G55" s="76">
        <f>G56+G57+G58+G59+G60+G61+G62</f>
        <v>82467.6</v>
      </c>
      <c r="H55" s="76"/>
      <c r="I55" s="76">
        <f t="shared" si="0"/>
        <v>82467.6</v>
      </c>
      <c r="J55" s="11">
        <f>J56+J57+J58</f>
        <v>77872.59</v>
      </c>
      <c r="K55" s="11"/>
      <c r="L55" s="11">
        <f t="shared" si="1"/>
        <v>77872.59</v>
      </c>
    </row>
    <row r="56" spans="1:12" s="10" customFormat="1" ht="24.75" customHeight="1">
      <c r="A56" s="26" t="s">
        <v>5</v>
      </c>
      <c r="B56" s="89" t="s">
        <v>54</v>
      </c>
      <c r="C56" s="90"/>
      <c r="D56" s="90"/>
      <c r="E56" s="100"/>
      <c r="F56" s="36"/>
      <c r="G56" s="11">
        <v>82439.97</v>
      </c>
      <c r="H56" s="11"/>
      <c r="I56" s="11">
        <f t="shared" si="0"/>
        <v>82439.97</v>
      </c>
      <c r="J56" s="11">
        <f>1500+76372.59</f>
        <v>77872.59</v>
      </c>
      <c r="K56" s="11"/>
      <c r="L56" s="11">
        <f t="shared" si="1"/>
        <v>77872.59</v>
      </c>
    </row>
    <row r="57" spans="1:12" s="10" customFormat="1" ht="24.75" customHeight="1">
      <c r="A57" s="26" t="s">
        <v>6</v>
      </c>
      <c r="B57" s="94" t="s">
        <v>55</v>
      </c>
      <c r="C57" s="99"/>
      <c r="D57" s="99"/>
      <c r="E57" s="101"/>
      <c r="F57" s="36"/>
      <c r="G57" s="11"/>
      <c r="H57" s="11"/>
      <c r="I57" s="11">
        <f t="shared" si="0"/>
        <v>0</v>
      </c>
      <c r="J57" s="11"/>
      <c r="K57" s="11"/>
      <c r="L57" s="11">
        <f t="shared" si="1"/>
        <v>0</v>
      </c>
    </row>
    <row r="58" spans="1:12" s="10" customFormat="1" ht="12.75" customHeight="1">
      <c r="A58" s="26" t="s">
        <v>7</v>
      </c>
      <c r="B58" s="94" t="s">
        <v>39</v>
      </c>
      <c r="C58" s="99"/>
      <c r="D58" s="81"/>
      <c r="E58" s="82"/>
      <c r="F58" s="36"/>
      <c r="G58" s="11"/>
      <c r="H58" s="11"/>
      <c r="I58" s="11">
        <f t="shared" si="0"/>
        <v>0</v>
      </c>
      <c r="J58" s="11"/>
      <c r="K58" s="11"/>
      <c r="L58" s="11">
        <f t="shared" si="1"/>
        <v>0</v>
      </c>
    </row>
    <row r="59" spans="1:12" s="10" customFormat="1" ht="12.75" customHeight="1">
      <c r="A59" s="26" t="s">
        <v>8</v>
      </c>
      <c r="B59" s="15" t="s">
        <v>40</v>
      </c>
      <c r="C59" s="16"/>
      <c r="D59" s="16"/>
      <c r="E59" s="17"/>
      <c r="F59" s="39"/>
      <c r="G59" s="11"/>
      <c r="H59" s="11"/>
      <c r="I59" s="11">
        <f t="shared" si="0"/>
        <v>0</v>
      </c>
      <c r="J59" s="11"/>
      <c r="K59" s="11"/>
      <c r="L59" s="11">
        <f t="shared" si="1"/>
        <v>0</v>
      </c>
    </row>
    <row r="60" spans="1:12" s="10" customFormat="1" ht="24.75" customHeight="1">
      <c r="A60" s="26" t="s">
        <v>11</v>
      </c>
      <c r="B60" s="89" t="s">
        <v>125</v>
      </c>
      <c r="C60" s="90"/>
      <c r="D60" s="81"/>
      <c r="E60" s="82"/>
      <c r="F60" s="36"/>
      <c r="G60" s="11"/>
      <c r="H60" s="11"/>
      <c r="I60" s="11">
        <f t="shared" si="0"/>
        <v>0</v>
      </c>
      <c r="J60" s="11"/>
      <c r="K60" s="11"/>
      <c r="L60" s="11">
        <f t="shared" si="1"/>
        <v>0</v>
      </c>
    </row>
    <row r="61" spans="1:12" s="10" customFormat="1" ht="16.5" customHeight="1">
      <c r="A61" s="26" t="s">
        <v>41</v>
      </c>
      <c r="B61" s="94" t="s">
        <v>45</v>
      </c>
      <c r="C61" s="99"/>
      <c r="D61" s="92"/>
      <c r="E61" s="93"/>
      <c r="F61" s="39"/>
      <c r="G61" s="11"/>
      <c r="H61" s="11"/>
      <c r="I61" s="11">
        <f t="shared" si="0"/>
        <v>0</v>
      </c>
      <c r="J61" s="11"/>
      <c r="K61" s="11"/>
      <c r="L61" s="11">
        <f t="shared" si="1"/>
        <v>0</v>
      </c>
    </row>
    <row r="62" spans="1:12" s="10" customFormat="1" ht="24.75" customHeight="1">
      <c r="A62" s="26" t="s">
        <v>42</v>
      </c>
      <c r="B62" s="94" t="s">
        <v>126</v>
      </c>
      <c r="C62" s="99"/>
      <c r="D62" s="81"/>
      <c r="E62" s="82"/>
      <c r="F62" s="39"/>
      <c r="G62" s="11">
        <v>27.63</v>
      </c>
      <c r="H62" s="11"/>
      <c r="I62" s="11">
        <f t="shared" si="0"/>
        <v>27.63</v>
      </c>
      <c r="J62" s="11"/>
      <c r="K62" s="11"/>
      <c r="L62" s="11">
        <f t="shared" si="1"/>
        <v>0</v>
      </c>
    </row>
    <row r="63" spans="1:12" s="10" customFormat="1" ht="24.75" customHeight="1">
      <c r="A63" s="1" t="s">
        <v>10</v>
      </c>
      <c r="B63" s="79" t="s">
        <v>43</v>
      </c>
      <c r="C63" s="83"/>
      <c r="D63" s="81"/>
      <c r="E63" s="82"/>
      <c r="F63" s="36"/>
      <c r="G63" s="76">
        <f>+G67</f>
        <v>82439.97</v>
      </c>
      <c r="H63" s="11"/>
      <c r="I63" s="11">
        <f t="shared" si="0"/>
        <v>82439.97</v>
      </c>
      <c r="J63" s="11">
        <v>77872.59</v>
      </c>
      <c r="K63" s="11"/>
      <c r="L63" s="11">
        <f t="shared" si="1"/>
        <v>77872.59</v>
      </c>
    </row>
    <row r="64" spans="1:12" s="10" customFormat="1" ht="12.75" customHeight="1">
      <c r="A64" s="26" t="s">
        <v>5</v>
      </c>
      <c r="B64" s="5" t="s">
        <v>66</v>
      </c>
      <c r="C64" s="6"/>
      <c r="D64" s="6"/>
      <c r="E64" s="36"/>
      <c r="F64" s="36"/>
      <c r="G64" s="11"/>
      <c r="H64" s="11"/>
      <c r="I64" s="11">
        <f t="shared" si="0"/>
        <v>0</v>
      </c>
      <c r="J64" s="11"/>
      <c r="K64" s="11"/>
      <c r="L64" s="11">
        <f t="shared" si="1"/>
        <v>0</v>
      </c>
    </row>
    <row r="65" spans="1:12" s="10" customFormat="1" ht="12.75" customHeight="1">
      <c r="A65" s="26" t="s">
        <v>6</v>
      </c>
      <c r="B65" s="15" t="s">
        <v>67</v>
      </c>
      <c r="C65" s="56"/>
      <c r="D65" s="16"/>
      <c r="E65" s="17"/>
      <c r="F65" s="36"/>
      <c r="G65" s="11"/>
      <c r="H65" s="11"/>
      <c r="I65" s="11">
        <f t="shared" si="0"/>
        <v>0</v>
      </c>
      <c r="J65" s="11"/>
      <c r="K65" s="11"/>
      <c r="L65" s="11">
        <f t="shared" si="1"/>
        <v>0</v>
      </c>
    </row>
    <row r="66" spans="1:12" s="10" customFormat="1" ht="24.75" customHeight="1">
      <c r="A66" s="26" t="s">
        <v>7</v>
      </c>
      <c r="B66" s="89" t="s">
        <v>44</v>
      </c>
      <c r="C66" s="90"/>
      <c r="D66" s="81"/>
      <c r="E66" s="82"/>
      <c r="F66" s="36"/>
      <c r="G66" s="11"/>
      <c r="H66" s="11"/>
      <c r="I66" s="11">
        <f t="shared" si="0"/>
        <v>0</v>
      </c>
      <c r="J66" s="11"/>
      <c r="K66" s="11"/>
      <c r="L66" s="11">
        <f t="shared" si="1"/>
        <v>0</v>
      </c>
    </row>
    <row r="67" spans="1:12" s="10" customFormat="1" ht="30" customHeight="1">
      <c r="A67" s="26" t="s">
        <v>13</v>
      </c>
      <c r="B67" s="89" t="s">
        <v>88</v>
      </c>
      <c r="C67" s="91"/>
      <c r="D67" s="92"/>
      <c r="E67" s="93"/>
      <c r="F67" s="76">
        <f aca="true" t="shared" si="2" ref="F67:L67">+F68+F69+F70+F71</f>
        <v>0</v>
      </c>
      <c r="G67" s="76">
        <f t="shared" si="2"/>
        <v>82439.97</v>
      </c>
      <c r="H67" s="76">
        <f t="shared" si="2"/>
        <v>0</v>
      </c>
      <c r="I67" s="76">
        <f t="shared" si="2"/>
        <v>82439.97</v>
      </c>
      <c r="J67" s="76">
        <f t="shared" si="2"/>
        <v>77872.59</v>
      </c>
      <c r="K67" s="76">
        <f t="shared" si="2"/>
        <v>0</v>
      </c>
      <c r="L67" s="76">
        <f t="shared" si="2"/>
        <v>77872.59</v>
      </c>
    </row>
    <row r="68" spans="1:12" s="10" customFormat="1" ht="12.75">
      <c r="A68" s="18" t="s">
        <v>110</v>
      </c>
      <c r="B68" s="29"/>
      <c r="C68" s="73"/>
      <c r="D68" s="34" t="s">
        <v>20</v>
      </c>
      <c r="E68" s="25"/>
      <c r="F68" s="39"/>
      <c r="G68" s="11">
        <f>51639.97+2300</f>
        <v>53939.97</v>
      </c>
      <c r="H68" s="11"/>
      <c r="I68" s="11">
        <f t="shared" si="0"/>
        <v>53939.97</v>
      </c>
      <c r="J68" s="11">
        <f>1500+63872.59</f>
        <v>65372.59</v>
      </c>
      <c r="K68" s="11"/>
      <c r="L68" s="11">
        <f aca="true" t="shared" si="3" ref="L68:L75">J68+K68</f>
        <v>65372.59</v>
      </c>
    </row>
    <row r="69" spans="1:12" s="10" customFormat="1" ht="12.75" customHeight="1">
      <c r="A69" s="18" t="s">
        <v>111</v>
      </c>
      <c r="B69" s="6"/>
      <c r="C69" s="74"/>
      <c r="D69" s="34" t="s">
        <v>12</v>
      </c>
      <c r="E69" s="25"/>
      <c r="F69" s="36"/>
      <c r="G69" s="76">
        <f>26000+2500</f>
        <v>28500</v>
      </c>
      <c r="H69" s="76"/>
      <c r="I69" s="76">
        <f t="shared" si="0"/>
        <v>28500</v>
      </c>
      <c r="J69" s="76">
        <v>12500</v>
      </c>
      <c r="K69" s="76"/>
      <c r="L69" s="76">
        <f t="shared" si="3"/>
        <v>12500</v>
      </c>
    </row>
    <row r="70" spans="1:12" s="10" customFormat="1" ht="24.75" customHeight="1">
      <c r="A70" s="18" t="s">
        <v>112</v>
      </c>
      <c r="B70" s="6"/>
      <c r="C70" s="19"/>
      <c r="D70" s="90" t="s">
        <v>76</v>
      </c>
      <c r="E70" s="93"/>
      <c r="F70" s="40"/>
      <c r="G70" s="11"/>
      <c r="H70" s="11"/>
      <c r="I70" s="11">
        <f t="shared" si="0"/>
        <v>0</v>
      </c>
      <c r="J70" s="11"/>
      <c r="K70" s="11"/>
      <c r="L70" s="11">
        <f t="shared" si="3"/>
        <v>0</v>
      </c>
    </row>
    <row r="71" spans="1:12" s="10" customFormat="1" ht="12.75" customHeight="1">
      <c r="A71" s="18" t="s">
        <v>113</v>
      </c>
      <c r="B71" s="6"/>
      <c r="C71" s="19"/>
      <c r="D71" s="34" t="s">
        <v>77</v>
      </c>
      <c r="E71" s="20"/>
      <c r="F71" s="36"/>
      <c r="G71" s="11"/>
      <c r="H71" s="11"/>
      <c r="I71" s="11">
        <f t="shared" si="0"/>
        <v>0</v>
      </c>
      <c r="J71" s="11"/>
      <c r="K71" s="11"/>
      <c r="L71" s="11">
        <f t="shared" si="3"/>
        <v>0</v>
      </c>
    </row>
    <row r="72" spans="1:12" s="10" customFormat="1" ht="34.5" customHeight="1">
      <c r="A72" s="18" t="s">
        <v>11</v>
      </c>
      <c r="B72" s="94" t="s">
        <v>127</v>
      </c>
      <c r="C72" s="95"/>
      <c r="D72" s="92"/>
      <c r="E72" s="93"/>
      <c r="F72" s="39"/>
      <c r="G72" s="11"/>
      <c r="H72" s="11"/>
      <c r="I72" s="11">
        <f t="shared" si="0"/>
        <v>0</v>
      </c>
      <c r="J72" s="11"/>
      <c r="K72" s="11"/>
      <c r="L72" s="11">
        <f t="shared" si="3"/>
        <v>0</v>
      </c>
    </row>
    <row r="73" spans="1:12" s="10" customFormat="1" ht="12.75">
      <c r="A73" s="18" t="s">
        <v>41</v>
      </c>
      <c r="B73" s="50" t="s">
        <v>128</v>
      </c>
      <c r="C73" s="49"/>
      <c r="D73" s="42"/>
      <c r="E73" s="30"/>
      <c r="F73" s="39"/>
      <c r="G73" s="11"/>
      <c r="H73" s="11"/>
      <c r="I73" s="11">
        <f t="shared" si="0"/>
        <v>0</v>
      </c>
      <c r="J73" s="11"/>
      <c r="K73" s="11"/>
      <c r="L73" s="11">
        <f t="shared" si="3"/>
        <v>0</v>
      </c>
    </row>
    <row r="74" spans="1:12" s="10" customFormat="1" ht="12.75">
      <c r="A74" s="18" t="s">
        <v>42</v>
      </c>
      <c r="B74" s="50" t="s">
        <v>46</v>
      </c>
      <c r="C74" s="49"/>
      <c r="D74" s="41"/>
      <c r="E74" s="27"/>
      <c r="F74" s="39"/>
      <c r="G74" s="11"/>
      <c r="H74" s="11"/>
      <c r="I74" s="11">
        <f t="shared" si="0"/>
        <v>0</v>
      </c>
      <c r="J74" s="11"/>
      <c r="K74" s="11"/>
      <c r="L74" s="11">
        <f t="shared" si="3"/>
        <v>0</v>
      </c>
    </row>
    <row r="75" spans="1:12" s="10" customFormat="1" ht="39" customHeight="1">
      <c r="A75" s="18" t="s">
        <v>129</v>
      </c>
      <c r="B75" s="96" t="s">
        <v>58</v>
      </c>
      <c r="C75" s="97"/>
      <c r="D75" s="97"/>
      <c r="E75" s="98"/>
      <c r="F75" s="40"/>
      <c r="G75" s="11"/>
      <c r="H75" s="11"/>
      <c r="I75" s="11">
        <f t="shared" si="0"/>
        <v>0</v>
      </c>
      <c r="J75" s="11"/>
      <c r="K75" s="11"/>
      <c r="L75" s="11">
        <f t="shared" si="3"/>
        <v>0</v>
      </c>
    </row>
    <row r="76" spans="1:15" s="10" customFormat="1" ht="24.75" customHeight="1">
      <c r="A76" s="1" t="s">
        <v>5</v>
      </c>
      <c r="B76" s="79" t="s">
        <v>68</v>
      </c>
      <c r="C76" s="80"/>
      <c r="D76" s="81"/>
      <c r="E76" s="82"/>
      <c r="F76" s="76"/>
      <c r="G76" s="76">
        <f>+G23-G35-G42-G55+G63</f>
        <v>-56.43000000016764</v>
      </c>
      <c r="H76" s="76"/>
      <c r="I76" s="76">
        <f>+I23-I35-I42-I55+I63</f>
        <v>-56.43000000016764</v>
      </c>
      <c r="J76" s="76">
        <f>+J23-J35-J42-J55+J63</f>
        <v>508.11999999999534</v>
      </c>
      <c r="K76" s="76">
        <f>+K23-K35-K42-K55+K63+K67</f>
        <v>0</v>
      </c>
      <c r="L76" s="76">
        <f>+L23-L35-L42-L55+L63</f>
        <v>508.11999999999534</v>
      </c>
      <c r="O76" s="77">
        <f>+G76-M78</f>
        <v>-112.8600000001677</v>
      </c>
    </row>
    <row r="77" spans="1:12" s="10" customFormat="1" ht="24.75" customHeight="1">
      <c r="A77" s="28" t="s">
        <v>130</v>
      </c>
      <c r="B77" s="79" t="s">
        <v>47</v>
      </c>
      <c r="C77" s="83"/>
      <c r="D77" s="81"/>
      <c r="E77" s="82"/>
      <c r="F77" s="36"/>
      <c r="G77" s="11">
        <v>1053.38</v>
      </c>
      <c r="H77" s="11"/>
      <c r="I77" s="11">
        <f t="shared" si="0"/>
        <v>1053.38</v>
      </c>
      <c r="J77" s="11">
        <v>545.26</v>
      </c>
      <c r="K77" s="11"/>
      <c r="L77" s="11">
        <f>J77+K77</f>
        <v>545.26</v>
      </c>
    </row>
    <row r="78" spans="1:13" s="10" customFormat="1" ht="24.75" customHeight="1">
      <c r="A78" s="43" t="s">
        <v>7</v>
      </c>
      <c r="B78" s="84" t="s">
        <v>48</v>
      </c>
      <c r="C78" s="85"/>
      <c r="D78" s="86"/>
      <c r="E78" s="87"/>
      <c r="F78" s="36"/>
      <c r="G78" s="11">
        <v>996.95</v>
      </c>
      <c r="H78" s="11"/>
      <c r="I78" s="11">
        <f t="shared" si="0"/>
        <v>996.95</v>
      </c>
      <c r="J78" s="11">
        <v>1053.38</v>
      </c>
      <c r="K78" s="11"/>
      <c r="L78" s="11">
        <f>J78+K78</f>
        <v>1053.38</v>
      </c>
      <c r="M78" s="10">
        <f>+G77-G78</f>
        <v>56.430000000000064</v>
      </c>
    </row>
    <row r="79" spans="1:13" s="10" customFormat="1" ht="12.75">
      <c r="A79" s="32"/>
      <c r="B79" s="31"/>
      <c r="C79" s="31"/>
      <c r="D79" s="31"/>
      <c r="E79" s="31"/>
      <c r="F79" s="31"/>
      <c r="G79" s="33"/>
      <c r="H79" s="33"/>
      <c r="I79" s="33"/>
      <c r="J79" s="33"/>
      <c r="K79" s="33"/>
      <c r="M79" s="77"/>
    </row>
    <row r="80" spans="1:14" s="10" customFormat="1" ht="12.75">
      <c r="A80" s="32"/>
      <c r="B80" s="31"/>
      <c r="C80" s="31"/>
      <c r="D80" s="31"/>
      <c r="E80" s="31"/>
      <c r="F80" s="31"/>
      <c r="G80" s="33"/>
      <c r="H80" s="33"/>
      <c r="I80" s="33"/>
      <c r="J80" s="33"/>
      <c r="K80" s="33"/>
      <c r="N80" s="10">
        <f>+G77-G78</f>
        <v>56.430000000000064</v>
      </c>
    </row>
    <row r="81" spans="1:11" s="10" customFormat="1" ht="12.75">
      <c r="A81" s="52" t="s">
        <v>119</v>
      </c>
      <c r="B81" s="53"/>
      <c r="C81" s="53"/>
      <c r="D81" s="53"/>
      <c r="E81" s="53" t="s">
        <v>115</v>
      </c>
      <c r="F81" s="53"/>
      <c r="G81" s="53"/>
      <c r="H81" s="54"/>
      <c r="I81" s="67" t="s">
        <v>120</v>
      </c>
      <c r="J81" s="53" t="s">
        <v>121</v>
      </c>
      <c r="K81" s="53"/>
    </row>
    <row r="82" spans="1:14" s="10" customFormat="1" ht="25.5" customHeight="1">
      <c r="A82" s="88" t="s">
        <v>57</v>
      </c>
      <c r="B82" s="88"/>
      <c r="C82" s="88"/>
      <c r="D82" s="88"/>
      <c r="E82" s="88"/>
      <c r="F82" s="88"/>
      <c r="G82" s="88"/>
      <c r="H82" s="68" t="s">
        <v>52</v>
      </c>
      <c r="I82" s="8"/>
      <c r="J82" s="78" t="s">
        <v>53</v>
      </c>
      <c r="K82" s="78"/>
      <c r="N82" s="77">
        <f>+N80+G76</f>
        <v>-1.6757439880166203E-10</v>
      </c>
    </row>
    <row r="83" s="10" customFormat="1" ht="12.75"/>
    <row r="84" s="10" customFormat="1" ht="12.75">
      <c r="F84" s="33"/>
    </row>
    <row r="85" s="10" customFormat="1" ht="12.75">
      <c r="F85" s="33"/>
    </row>
    <row r="86" s="10" customFormat="1" ht="12.75">
      <c r="F86" s="33"/>
    </row>
    <row r="87" s="10" customFormat="1" ht="12.75">
      <c r="F87" s="33"/>
    </row>
    <row r="88" s="10" customFormat="1" ht="12.75">
      <c r="F88" s="33"/>
    </row>
    <row r="89" s="10" customFormat="1" ht="12.75">
      <c r="F89" s="33"/>
    </row>
    <row r="90" s="10" customFormat="1" ht="12.75">
      <c r="F90" s="33"/>
    </row>
    <row r="91" s="10" customFormat="1" ht="12.75">
      <c r="F91" s="33"/>
    </row>
    <row r="92" s="10" customFormat="1" ht="12.75">
      <c r="F92" s="33"/>
    </row>
    <row r="93" s="10" customFormat="1" ht="12.75">
      <c r="F93" s="33"/>
    </row>
    <row r="94" s="10" customFormat="1" ht="12.75">
      <c r="F94" s="33"/>
    </row>
    <row r="95" s="10" customFormat="1" ht="12.75">
      <c r="F95" s="33"/>
    </row>
    <row r="96" s="10" customFormat="1" ht="12.75">
      <c r="F96" s="33"/>
    </row>
    <row r="97" s="10" customFormat="1" ht="12.75">
      <c r="F97" s="33"/>
    </row>
    <row r="98" s="10" customFormat="1" ht="12.75">
      <c r="F98" s="33"/>
    </row>
    <row r="99" s="10" customFormat="1" ht="12.75">
      <c r="F99" s="33"/>
    </row>
    <row r="100" s="10" customFormat="1" ht="12.75">
      <c r="F100" s="33"/>
    </row>
    <row r="101" s="10" customFormat="1" ht="12.75">
      <c r="F101" s="33"/>
    </row>
    <row r="102" s="10" customFormat="1" ht="12.75">
      <c r="F102" s="33"/>
    </row>
    <row r="103" s="10" customFormat="1" ht="12.75">
      <c r="F103" s="33"/>
    </row>
    <row r="104" s="10" customFormat="1" ht="12.75">
      <c r="F104" s="33"/>
    </row>
    <row r="105" s="10" customFormat="1" ht="12.75">
      <c r="F105" s="33"/>
    </row>
    <row r="106" s="10" customFormat="1" ht="12.75">
      <c r="F106" s="33"/>
    </row>
  </sheetData>
  <sheetProtection/>
  <mergeCells count="39">
    <mergeCell ref="A10:L11"/>
    <mergeCell ref="A12:F12"/>
    <mergeCell ref="A13:L13"/>
    <mergeCell ref="A14:L14"/>
    <mergeCell ref="A5:L6"/>
    <mergeCell ref="A7:L7"/>
    <mergeCell ref="A8:L8"/>
    <mergeCell ref="A9:L9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D27:E27"/>
    <mergeCell ref="C38:E38"/>
    <mergeCell ref="C40:E40"/>
    <mergeCell ref="B55:E55"/>
    <mergeCell ref="B56:E56"/>
    <mergeCell ref="B57:E57"/>
    <mergeCell ref="B58:E58"/>
    <mergeCell ref="B75:E75"/>
    <mergeCell ref="B60:E60"/>
    <mergeCell ref="B61:E61"/>
    <mergeCell ref="B62:E62"/>
    <mergeCell ref="J82:K82"/>
    <mergeCell ref="B76:E76"/>
    <mergeCell ref="B77:E77"/>
    <mergeCell ref="B78:E78"/>
    <mergeCell ref="A82:G82"/>
    <mergeCell ref="B63:E63"/>
    <mergeCell ref="B66:E66"/>
    <mergeCell ref="B67:E67"/>
    <mergeCell ref="D70:E70"/>
    <mergeCell ref="B72:E72"/>
  </mergeCells>
  <printOptions/>
  <pageMargins left="0.7480314960629921" right="0" top="0.984251968503937" bottom="0.5905511811023623" header="0" footer="0"/>
  <pageSetup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2018-05-15T13:59:23Z</cp:lastPrinted>
  <dcterms:created xsi:type="dcterms:W3CDTF">2009-07-20T14:30:53Z</dcterms:created>
  <dcterms:modified xsi:type="dcterms:W3CDTF">2018-05-15T13:59:51Z</dcterms:modified>
  <cp:category/>
  <cp:version/>
  <cp:contentType/>
  <cp:contentStatus/>
</cp:coreProperties>
</file>